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https://sonyeur.sharepoint.com/sites/S164-COO/Shared Documents/Quality/Green Product/EMRT/1.3/"/>
    </mc:Choice>
  </mc:AlternateContent>
  <xr:revisionPtr revIDLastSave="21" documentId="8_{B3157846-86B6-42A2-8D3A-725FD9B62E5C}" xr6:coauthVersionLast="47" xr6:coauthVersionMax="47" xr10:uidLastSave="{52055EF0-AA3C-4318-A31D-155C78364E76}"/>
  <workbookProtection workbookAlgorithmName="SHA-512" workbookHashValue="nw7U9UMLXzzDki8wl3v4SVMGqflz5jggFJ7XgagvXy18AYlkoxSDvFaw0p2VuWvaWx7WqJbXHLITIM6EYs4vhg==" workbookSaltValue="NjgYieovCHq7dom6BSpYkQ==" workbookSpinCount="100000" lockStructure="1"/>
  <bookViews>
    <workbookView xWindow="-110" yWindow="-110" windowWidth="19420" windowHeight="10300" tabRatio="789" activeTab="6"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2" i="5" l="1"/>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V5" i="5"/>
  <c r="R5" i="5" s="1"/>
  <c r="X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G60" i="6" s="1"/>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D4" i="5"/>
  <c r="E4" i="5"/>
  <c r="V6" i="5"/>
  <c r="X6" i="5"/>
  <c r="V7" i="5"/>
  <c r="X7" i="5"/>
  <c r="V8" i="5"/>
  <c r="X8" i="5"/>
  <c r="V9" i="5"/>
  <c r="V10" i="5"/>
  <c r="R10" i="5" s="1"/>
  <c r="X10" i="5"/>
  <c r="V11" i="5"/>
  <c r="X11" i="5"/>
  <c r="V12" i="5"/>
  <c r="X12" i="5"/>
  <c r="V13" i="5"/>
  <c r="V14" i="5"/>
  <c r="X14" i="5"/>
  <c r="V15" i="5"/>
  <c r="X15" i="5"/>
  <c r="V16" i="5"/>
  <c r="X16" i="5"/>
  <c r="V17" i="5"/>
  <c r="V18" i="5"/>
  <c r="X18" i="5"/>
  <c r="V19" i="5"/>
  <c r="R19" i="5" s="1"/>
  <c r="X19" i="5"/>
  <c r="V20" i="5"/>
  <c r="X20" i="5"/>
  <c r="V21" i="5"/>
  <c r="V22" i="5"/>
  <c r="X22" i="5"/>
  <c r="V23" i="5"/>
  <c r="X23" i="5"/>
  <c r="V24" i="5"/>
  <c r="X24" i="5"/>
  <c r="V25" i="5"/>
  <c r="V26" i="5"/>
  <c r="V27" i="5"/>
  <c r="X27" i="5"/>
  <c r="V28" i="5"/>
  <c r="X28" i="5"/>
  <c r="V29" i="5"/>
  <c r="V30" i="5"/>
  <c r="X30" i="5"/>
  <c r="V31" i="5"/>
  <c r="X31" i="5"/>
  <c r="V32" i="5"/>
  <c r="X32" i="5"/>
  <c r="V33" i="5"/>
  <c r="V34" i="5"/>
  <c r="X34" i="5"/>
  <c r="V35" i="5"/>
  <c r="X35" i="5"/>
  <c r="V36" i="5"/>
  <c r="X36" i="5"/>
  <c r="V37" i="5"/>
  <c r="V38" i="5"/>
  <c r="X38" i="5"/>
  <c r="V39" i="5"/>
  <c r="X39" i="5"/>
  <c r="V40" i="5"/>
  <c r="X40" i="5"/>
  <c r="V41" i="5"/>
  <c r="V42" i="5"/>
  <c r="X42" i="5"/>
  <c r="V43" i="5"/>
  <c r="X43" i="5"/>
  <c r="V44" i="5"/>
  <c r="X44" i="5"/>
  <c r="V45" i="5"/>
  <c r="V46" i="5"/>
  <c r="X46" i="5"/>
  <c r="V47" i="5"/>
  <c r="R47" i="5" s="1"/>
  <c r="X47" i="5"/>
  <c r="V48" i="5"/>
  <c r="X48" i="5"/>
  <c r="V49" i="5"/>
  <c r="V50" i="5"/>
  <c r="X50" i="5"/>
  <c r="V51" i="5"/>
  <c r="X51" i="5"/>
  <c r="V52" i="5"/>
  <c r="E52" i="5"/>
  <c r="X52" i="5" s="1"/>
  <c r="V53" i="5"/>
  <c r="E53" i="5"/>
  <c r="V54" i="5"/>
  <c r="E54" i="5"/>
  <c r="X54" i="5" s="1"/>
  <c r="V55" i="5"/>
  <c r="E55" i="5"/>
  <c r="X55" i="5" s="1"/>
  <c r="V56" i="5"/>
  <c r="E56" i="5"/>
  <c r="X56" i="5" s="1"/>
  <c r="V57" i="5"/>
  <c r="E57" i="5"/>
  <c r="V58" i="5"/>
  <c r="E58" i="5"/>
  <c r="X58" i="5" s="1"/>
  <c r="V59" i="5"/>
  <c r="E59" i="5"/>
  <c r="X59" i="5" s="1"/>
  <c r="V60" i="5"/>
  <c r="E60" i="5"/>
  <c r="X60" i="5" s="1"/>
  <c r="V61" i="5"/>
  <c r="E61" i="5"/>
  <c r="V62" i="5"/>
  <c r="E62" i="5"/>
  <c r="X62" i="5" s="1"/>
  <c r="V63" i="5"/>
  <c r="E63" i="5"/>
  <c r="X63" i="5" s="1"/>
  <c r="V64" i="5"/>
  <c r="E64" i="5"/>
  <c r="X64" i="5" s="1"/>
  <c r="V65" i="5"/>
  <c r="E65" i="5"/>
  <c r="X65" i="5" s="1"/>
  <c r="V66" i="5"/>
  <c r="E66" i="5"/>
  <c r="X66" i="5" s="1"/>
  <c r="V67" i="5"/>
  <c r="E67" i="5"/>
  <c r="X67" i="5" s="1"/>
  <c r="V68" i="5"/>
  <c r="E68" i="5"/>
  <c r="X68" i="5" s="1"/>
  <c r="V69" i="5"/>
  <c r="E69" i="5"/>
  <c r="V70" i="5"/>
  <c r="E70" i="5"/>
  <c r="X70" i="5" s="1"/>
  <c r="V71" i="5"/>
  <c r="E71" i="5"/>
  <c r="X71" i="5" s="1"/>
  <c r="V72" i="5"/>
  <c r="E72" i="5"/>
  <c r="X72" i="5" s="1"/>
  <c r="V73" i="5"/>
  <c r="E73" i="5"/>
  <c r="X73" i="5" s="1"/>
  <c r="V74" i="5"/>
  <c r="E74" i="5"/>
  <c r="X74" i="5" s="1"/>
  <c r="V75" i="5"/>
  <c r="E75" i="5"/>
  <c r="X75" i="5" s="1"/>
  <c r="V76" i="5"/>
  <c r="E76" i="5"/>
  <c r="X76" i="5" s="1"/>
  <c r="V77" i="5"/>
  <c r="E77" i="5"/>
  <c r="V78" i="5"/>
  <c r="E78" i="5"/>
  <c r="X78" i="5" s="1"/>
  <c r="V79" i="5"/>
  <c r="E79" i="5"/>
  <c r="X79" i="5" s="1"/>
  <c r="V80" i="5"/>
  <c r="E80" i="5"/>
  <c r="X80" i="5" s="1"/>
  <c r="V81" i="5"/>
  <c r="E81" i="5"/>
  <c r="X81" i="5" s="1"/>
  <c r="V82" i="5"/>
  <c r="E82" i="5"/>
  <c r="X82" i="5" s="1"/>
  <c r="V83" i="5"/>
  <c r="E83" i="5"/>
  <c r="X83" i="5" s="1"/>
  <c r="V84" i="5"/>
  <c r="E84" i="5"/>
  <c r="X84" i="5" s="1"/>
  <c r="V85" i="5"/>
  <c r="E85" i="5"/>
  <c r="V86" i="5"/>
  <c r="E86" i="5"/>
  <c r="X86" i="5" s="1"/>
  <c r="V87" i="5"/>
  <c r="E87" i="5"/>
  <c r="X87" i="5" s="1"/>
  <c r="V88" i="5"/>
  <c r="E88" i="5"/>
  <c r="X88" i="5" s="1"/>
  <c r="V89" i="5"/>
  <c r="E89" i="5"/>
  <c r="V90" i="5"/>
  <c r="E90" i="5"/>
  <c r="X90" i="5" s="1"/>
  <c r="V91" i="5"/>
  <c r="E91" i="5"/>
  <c r="X91" i="5" s="1"/>
  <c r="V92" i="5"/>
  <c r="E92" i="5"/>
  <c r="X92" i="5" s="1"/>
  <c r="V93" i="5"/>
  <c r="E93" i="5"/>
  <c r="V94" i="5"/>
  <c r="E94" i="5"/>
  <c r="X94" i="5" s="1"/>
  <c r="V95" i="5"/>
  <c r="E95" i="5"/>
  <c r="X95" i="5" s="1"/>
  <c r="V96" i="5"/>
  <c r="E96" i="5"/>
  <c r="X96" i="5" s="1"/>
  <c r="V97" i="5"/>
  <c r="E97" i="5"/>
  <c r="X97" i="5" s="1"/>
  <c r="V98" i="5"/>
  <c r="E98" i="5"/>
  <c r="X98" i="5" s="1"/>
  <c r="V99" i="5"/>
  <c r="E99" i="5"/>
  <c r="X99" i="5" s="1"/>
  <c r="V100" i="5"/>
  <c r="E100" i="5"/>
  <c r="X100" i="5" s="1"/>
  <c r="V101" i="5"/>
  <c r="E101" i="5"/>
  <c r="V102" i="5"/>
  <c r="E102" i="5"/>
  <c r="X102" i="5" s="1"/>
  <c r="V103" i="5"/>
  <c r="E103" i="5"/>
  <c r="X103" i="5" s="1"/>
  <c r="V104" i="5"/>
  <c r="E104" i="5"/>
  <c r="X104" i="5" s="1"/>
  <c r="V105" i="5"/>
  <c r="E105" i="5"/>
  <c r="X105" i="5" s="1"/>
  <c r="V106" i="5"/>
  <c r="E106" i="5"/>
  <c r="X106" i="5" s="1"/>
  <c r="V107" i="5"/>
  <c r="E107" i="5"/>
  <c r="X107" i="5" s="1"/>
  <c r="V108" i="5"/>
  <c r="E108" i="5"/>
  <c r="X108" i="5" s="1"/>
  <c r="V109" i="5"/>
  <c r="E109" i="5"/>
  <c r="V110" i="5"/>
  <c r="E110" i="5"/>
  <c r="X110" i="5" s="1"/>
  <c r="V111" i="5"/>
  <c r="E111" i="5"/>
  <c r="X111" i="5" s="1"/>
  <c r="V112" i="5"/>
  <c r="E112" i="5"/>
  <c r="X112" i="5" s="1"/>
  <c r="V113" i="5"/>
  <c r="E113" i="5"/>
  <c r="X113" i="5" s="1"/>
  <c r="V114" i="5"/>
  <c r="E114" i="5"/>
  <c r="X114" i="5" s="1"/>
  <c r="V115" i="5"/>
  <c r="E115" i="5"/>
  <c r="X115" i="5" s="1"/>
  <c r="V116" i="5"/>
  <c r="E116" i="5"/>
  <c r="X116" i="5" s="1"/>
  <c r="V117" i="5"/>
  <c r="E117" i="5"/>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B15" i="6"/>
  <c r="B20" i="6"/>
  <c r="G20" i="6" s="1"/>
  <c r="G15" i="6"/>
  <c r="H15" i="6"/>
  <c r="F20" i="6"/>
  <c r="B23" i="6"/>
  <c r="G23" i="6" s="1"/>
  <c r="G16" i="6"/>
  <c r="H16" i="6"/>
  <c r="F21" i="6"/>
  <c r="G21" i="6"/>
  <c r="H21" i="6"/>
  <c r="B8" i="6"/>
  <c r="G8" i="6" s="1"/>
  <c r="H8" i="6" s="1"/>
  <c r="D8" i="6" s="1"/>
  <c r="B11" i="6"/>
  <c r="G11" i="6" s="1"/>
  <c r="H11" i="6" s="1"/>
  <c r="D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C17" i="6" s="1"/>
  <c r="J17" i="6"/>
  <c r="I18" i="6"/>
  <c r="J18" i="6"/>
  <c r="I20" i="6"/>
  <c r="J20" i="6"/>
  <c r="I21" i="6"/>
  <c r="C21" i="6" s="1"/>
  <c r="J21" i="6"/>
  <c r="I23" i="6"/>
  <c r="J23" i="6"/>
  <c r="I24" i="6"/>
  <c r="J24" i="6"/>
  <c r="I25" i="6"/>
  <c r="J25" i="6"/>
  <c r="I26" i="6"/>
  <c r="C26" i="6" s="1"/>
  <c r="J26" i="6"/>
  <c r="I28" i="6"/>
  <c r="J28" i="6"/>
  <c r="I29" i="6"/>
  <c r="C29" i="6" s="1"/>
  <c r="J29" i="6"/>
  <c r="I30" i="6"/>
  <c r="C30" i="6" s="1"/>
  <c r="J30" i="6"/>
  <c r="I31" i="6"/>
  <c r="C31" i="6" s="1"/>
  <c r="J31" i="6"/>
  <c r="I33" i="6"/>
  <c r="J33" i="6"/>
  <c r="I34" i="6"/>
  <c r="J34" i="6"/>
  <c r="I35" i="6"/>
  <c r="J35" i="6"/>
  <c r="I36" i="6"/>
  <c r="C36" i="6" s="1"/>
  <c r="J36" i="6"/>
  <c r="I38" i="6"/>
  <c r="J38" i="6"/>
  <c r="I39" i="6"/>
  <c r="J39" i="6"/>
  <c r="I40" i="6"/>
  <c r="C40" i="6" s="1"/>
  <c r="J40" i="6"/>
  <c r="I41" i="6"/>
  <c r="C41" i="6" s="1"/>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9" i="5"/>
  <c r="X13" i="5"/>
  <c r="X17" i="5"/>
  <c r="X21" i="5"/>
  <c r="X25" i="5"/>
  <c r="X26" i="5"/>
  <c r="X29" i="5"/>
  <c r="X33" i="5"/>
  <c r="X37" i="5"/>
  <c r="X41" i="5"/>
  <c r="X45" i="5"/>
  <c r="X49" i="5"/>
  <c r="X53" i="5"/>
  <c r="X57" i="5"/>
  <c r="X61" i="5"/>
  <c r="X69" i="5"/>
  <c r="X77" i="5"/>
  <c r="X85" i="5"/>
  <c r="X89" i="5"/>
  <c r="X93" i="5"/>
  <c r="X101" i="5"/>
  <c r="X109" i="5"/>
  <c r="X117" i="5"/>
  <c r="X138" i="5"/>
  <c r="X165" i="5"/>
  <c r="X193" i="5"/>
  <c r="X257" i="5"/>
  <c r="X317" i="5"/>
  <c r="X349" i="5"/>
  <c r="X381" i="5"/>
  <c r="X445" i="5"/>
  <c r="X505" i="5"/>
  <c r="X565" i="5"/>
  <c r="X597" i="5"/>
  <c r="X629" i="5"/>
  <c r="X693" i="5"/>
  <c r="X757" i="5"/>
  <c r="X821" i="5"/>
  <c r="X853" i="5"/>
  <c r="X885" i="5"/>
  <c r="X1009" i="5"/>
  <c r="X1056" i="5"/>
  <c r="X1509"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B52" i="6"/>
  <c r="G52" i="6" s="1"/>
  <c r="P27" i="4"/>
  <c r="G53" i="6"/>
  <c r="B57" i="6"/>
  <c r="G57" i="6"/>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F2347" i="5"/>
  <c r="I2451" i="5"/>
  <c r="R2495" i="5"/>
  <c r="D11" i="4"/>
  <c r="B58" i="6"/>
  <c r="G58" i="6"/>
  <c r="B54" i="6"/>
  <c r="G54" i="6"/>
  <c r="B49" i="6"/>
  <c r="G49" i="6" s="1"/>
  <c r="G48" i="6"/>
  <c r="B46" i="6"/>
  <c r="G46" i="6"/>
  <c r="B45" i="6"/>
  <c r="G45" i="6"/>
  <c r="B44" i="6"/>
  <c r="G44" i="6"/>
  <c r="B43" i="6"/>
  <c r="G43" i="6" s="1"/>
  <c r="B41" i="6"/>
  <c r="G41" i="6"/>
  <c r="B40" i="6"/>
  <c r="G40" i="6"/>
  <c r="B39" i="6"/>
  <c r="G39" i="6"/>
  <c r="B38" i="6"/>
  <c r="G38" i="6"/>
  <c r="B36" i="6"/>
  <c r="G36" i="6"/>
  <c r="B35" i="6"/>
  <c r="G35" i="6"/>
  <c r="B34" i="6"/>
  <c r="G34" i="6"/>
  <c r="B33" i="6"/>
  <c r="G33" i="6" s="1"/>
  <c r="B31" i="6"/>
  <c r="G31" i="6"/>
  <c r="B30" i="6"/>
  <c r="G30" i="6"/>
  <c r="B29" i="6"/>
  <c r="G29" i="6"/>
  <c r="H29" i="6"/>
  <c r="D29" i="6"/>
  <c r="B28" i="6"/>
  <c r="G28" i="6"/>
  <c r="B26" i="6"/>
  <c r="B18" i="6"/>
  <c r="F26" i="6"/>
  <c r="B25" i="6"/>
  <c r="G25" i="6"/>
  <c r="B24" i="6"/>
  <c r="G24" i="6"/>
  <c r="B17" i="6"/>
  <c r="F25" i="6"/>
  <c r="H14" i="6"/>
  <c r="B13" i="6"/>
  <c r="G13" i="6"/>
  <c r="H13" i="6" s="1"/>
  <c r="D13" i="6" s="1"/>
  <c r="B12" i="6"/>
  <c r="G12" i="6" s="1"/>
  <c r="H12" i="6" s="1"/>
  <c r="D12" i="6" s="1"/>
  <c r="B10" i="6"/>
  <c r="G10" i="6"/>
  <c r="H10" i="6"/>
  <c r="D10" i="6" s="1"/>
  <c r="B9" i="6"/>
  <c r="G9" i="6"/>
  <c r="H9" i="6" s="1"/>
  <c r="D9" i="6" s="1"/>
  <c r="B7" i="6"/>
  <c r="G7" i="6"/>
  <c r="H7" i="6" s="1"/>
  <c r="D7" i="6" s="1"/>
  <c r="B4" i="6"/>
  <c r="G4" i="6"/>
  <c r="H4" i="6" s="1"/>
  <c r="D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H61" i="4"/>
  <c r="P41" i="4"/>
  <c r="P40" i="4"/>
  <c r="Q37" i="4"/>
  <c r="B43" i="4" s="1"/>
  <c r="A27" i="6" s="1"/>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62" i="5"/>
  <c r="S80" i="5"/>
  <c r="S58" i="5"/>
  <c r="S52" i="5"/>
  <c r="S70" i="5"/>
  <c r="S81" i="5"/>
  <c r="S79" i="5"/>
  <c r="S90"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R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06" i="5"/>
  <c r="R1550" i="5"/>
  <c r="J120" i="5"/>
  <c r="J1323" i="5"/>
  <c r="F990" i="5"/>
  <c r="G1511" i="5"/>
  <c r="I2254" i="5"/>
  <c r="H2375" i="5"/>
  <c r="G903" i="5"/>
  <c r="I2435" i="5"/>
  <c r="I1680" i="5"/>
  <c r="I1464" i="5"/>
  <c r="F2435" i="5"/>
  <c r="S186" i="5"/>
  <c r="R1464" i="5"/>
  <c r="F1302" i="5"/>
  <c r="S1775" i="5"/>
  <c r="J264" i="5"/>
  <c r="H2413" i="5"/>
  <c r="J1464" i="5"/>
  <c r="I1323" i="5"/>
  <c r="I1302"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R142" i="5"/>
  <c r="H920" i="5"/>
  <c r="F1855" i="5"/>
  <c r="I1435" i="5"/>
  <c r="J560" i="5"/>
  <c r="G560" i="5"/>
  <c r="H264" i="5"/>
  <c r="J2300" i="5"/>
  <c r="F2375" i="5"/>
  <c r="R22"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112" i="5"/>
  <c r="H1211" i="5"/>
  <c r="J1179" i="5"/>
  <c r="J315" i="5"/>
  <c r="J2243" i="5"/>
  <c r="H2094" i="5"/>
  <c r="R1643" i="5"/>
  <c r="I435" i="5"/>
  <c r="G1211" i="5"/>
  <c r="F1275" i="5"/>
  <c r="I1483" i="5"/>
  <c r="J55" i="5"/>
  <c r="J839" i="5"/>
  <c r="S393" i="5"/>
  <c r="H70" i="5"/>
  <c r="R32" i="5"/>
  <c r="I176" i="5"/>
  <c r="R1243" i="5"/>
  <c r="I2243" i="5"/>
  <c r="R2094" i="5"/>
  <c r="G2107" i="5"/>
  <c r="R1451" i="5"/>
  <c r="F1879" i="5"/>
  <c r="F429" i="5"/>
  <c r="J1211" i="5"/>
  <c r="I55" i="5"/>
  <c r="G1272" i="5"/>
  <c r="S2439" i="5"/>
  <c r="G2230" i="5"/>
  <c r="R70" i="5"/>
  <c r="I134" i="5"/>
  <c r="H198" i="5"/>
  <c r="H1000" i="5"/>
  <c r="R48" i="5"/>
  <c r="F112" i="5"/>
  <c r="H751" i="5"/>
  <c r="F2243" i="5"/>
  <c r="J2107" i="5"/>
  <c r="G355" i="5"/>
  <c r="J1451" i="5"/>
  <c r="S311" i="5"/>
  <c r="J70" i="5"/>
  <c r="F19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F371" i="5"/>
  <c r="H755" i="5"/>
  <c r="H887" i="5"/>
  <c r="R1711" i="5"/>
  <c r="J1499" i="5"/>
  <c r="F2438" i="5"/>
  <c r="R2183" i="5"/>
  <c r="G2459" i="5"/>
  <c r="H1435" i="5"/>
  <c r="F1711" i="5"/>
  <c r="G2254" i="5"/>
  <c r="I2491" i="5"/>
  <c r="H2015" i="5"/>
  <c r="H575" i="5"/>
  <c r="I391" i="5"/>
  <c r="S433" i="5"/>
  <c r="S994" i="5"/>
  <c r="S705" i="5"/>
  <c r="H880" i="5"/>
  <c r="H128" i="5"/>
  <c r="F424" i="5"/>
  <c r="I544" i="5"/>
  <c r="F350"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A5" i="2"/>
  <c r="C2" i="6"/>
  <c r="H59" i="6"/>
  <c r="D59" i="6"/>
  <c r="R520" i="5"/>
  <c r="H731" i="5"/>
  <c r="H182" i="5"/>
  <c r="R342" i="5"/>
  <c r="H54" i="5"/>
  <c r="J912" i="5"/>
  <c r="J96" i="5"/>
  <c r="H1614" i="5"/>
  <c r="R224" i="5"/>
  <c r="R1528" i="5"/>
  <c r="J1592" i="5"/>
  <c r="G342" i="5"/>
  <c r="H1203" i="5"/>
  <c r="J1299" i="5"/>
  <c r="R2192" i="5"/>
  <c r="I2415" i="5"/>
  <c r="I824" i="5"/>
  <c r="H976" i="5"/>
  <c r="R2336" i="5"/>
  <c r="H1245" i="5"/>
  <c r="G1062" i="5"/>
  <c r="J118" i="5"/>
  <c r="H520" i="5"/>
  <c r="R912" i="5"/>
  <c r="I1040" i="5"/>
  <c r="I1614" i="5"/>
  <c r="F96" i="5"/>
  <c r="J160" i="5"/>
  <c r="J342"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F1680" i="5"/>
  <c r="R2421" i="5"/>
  <c r="G1614" i="5"/>
  <c r="I2304" i="5"/>
  <c r="R400" i="5"/>
  <c r="F400" i="5"/>
  <c r="I1476" i="5"/>
  <c r="F1062" i="5"/>
  <c r="J54" i="5"/>
  <c r="J182" i="5"/>
  <c r="F520" i="5"/>
  <c r="I976" i="5"/>
  <c r="J1476" i="5"/>
  <c r="H224" i="5"/>
  <c r="G336" i="5"/>
  <c r="H118" i="5"/>
  <c r="H1680" i="5"/>
  <c r="H160" i="5"/>
  <c r="R464" i="5"/>
  <c r="I342" i="5"/>
  <c r="R36" i="5"/>
  <c r="J998" i="5"/>
  <c r="J1680" i="5"/>
  <c r="R1680" i="5"/>
  <c r="H600" i="5"/>
  <c r="I2421" i="5"/>
  <c r="F2304" i="5"/>
  <c r="R1235" i="5"/>
  <c r="I1245" i="5"/>
  <c r="F998" i="5"/>
  <c r="G998" i="5"/>
  <c r="I54" i="5"/>
  <c r="R118" i="5"/>
  <c r="I182" i="5"/>
  <c r="J520" i="5"/>
  <c r="H912" i="5"/>
  <c r="F976" i="5"/>
  <c r="I1550" i="5"/>
  <c r="H96" i="5"/>
  <c r="R160" i="5"/>
  <c r="I224" i="5"/>
  <c r="J400" i="5"/>
  <c r="H342" i="5"/>
  <c r="I1424"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R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R46" i="5"/>
  <c r="R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R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R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87" i="5"/>
  <c r="S77" i="5"/>
  <c r="S76" i="5"/>
  <c r="S91" i="5"/>
  <c r="S71" i="5"/>
  <c r="S53" i="5"/>
  <c r="S55" i="5"/>
  <c r="S83" i="5"/>
  <c r="S63" i="5"/>
  <c r="S65" i="5"/>
  <c r="S86"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H2420" i="5"/>
  <c r="H213" i="5"/>
  <c r="H1180" i="5"/>
  <c r="F1820" i="5"/>
  <c r="F2100" i="5"/>
  <c r="H2468" i="5"/>
  <c r="A29" i="6"/>
  <c r="R11" i="5"/>
  <c r="R8" i="5"/>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R21"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1269" i="5"/>
  <c r="H1269" i="5"/>
  <c r="F1269" i="5"/>
  <c r="F1157" i="5"/>
  <c r="J1157" i="5"/>
  <c r="I1157" i="5"/>
  <c r="H1157" i="5"/>
  <c r="R1157" i="5"/>
  <c r="J1549" i="5"/>
  <c r="H1549" i="5"/>
  <c r="R1549" i="5"/>
  <c r="I1549" i="5"/>
  <c r="S54" i="5"/>
  <c r="S66" i="5"/>
  <c r="S78" i="5"/>
  <c r="S89" i="5"/>
  <c r="S75" i="5"/>
  <c r="S73" i="5"/>
  <c r="S85" i="5"/>
  <c r="S68" i="5"/>
  <c r="S88" i="5"/>
  <c r="S57" i="5"/>
  <c r="S59" i="5"/>
  <c r="S56" i="5"/>
  <c r="S72" i="5"/>
  <c r="S60" i="5"/>
  <c r="S74" i="5"/>
  <c r="S93" i="5"/>
  <c r="S69" i="5"/>
  <c r="S61"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G187" i="5"/>
  <c r="H613" i="5"/>
  <c r="R613" i="5"/>
  <c r="H67" i="5"/>
  <c r="F276" i="5"/>
  <c r="F1691" i="5"/>
  <c r="I1691" i="5"/>
  <c r="H1691" i="5"/>
  <c r="H547" i="5"/>
  <c r="H2115" i="5"/>
  <c r="I187" i="5"/>
  <c r="G1691" i="5"/>
  <c r="I190" i="5"/>
  <c r="H187" i="5"/>
  <c r="I67" i="5"/>
  <c r="J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 i="5"/>
  <c r="C19" i="3"/>
  <c r="B37" i="4"/>
  <c r="A22" i="6" s="1"/>
  <c r="B20" i="4"/>
  <c r="A11" i="6" s="1"/>
  <c r="B71" i="4"/>
  <c r="A49" i="6" s="1"/>
  <c r="B4" i="5"/>
  <c r="B10" i="4"/>
  <c r="A6" i="6" s="1"/>
  <c r="B22" i="4"/>
  <c r="A13" i="6" s="1"/>
  <c r="B4" i="4"/>
  <c r="B18" i="4"/>
  <c r="A10" i="6" s="1"/>
  <c r="B55" i="4"/>
  <c r="A37"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s="1"/>
  <c r="H25" i="6"/>
  <c r="D25" i="6"/>
  <c r="D31" i="6"/>
  <c r="J4" i="5"/>
  <c r="M4" i="5"/>
  <c r="K4" i="5"/>
  <c r="P4" i="5"/>
  <c r="D4" i="8"/>
  <c r="B1001" i="7"/>
  <c r="B35" i="4"/>
  <c r="B38" i="4"/>
  <c r="B50" i="4" s="1"/>
  <c r="A33" i="6" s="1"/>
  <c r="B3" i="6"/>
  <c r="A4" i="8"/>
  <c r="B22" i="3"/>
  <c r="B4" i="8"/>
  <c r="B34" i="4"/>
  <c r="B40" i="4"/>
  <c r="B46" i="4" s="1"/>
  <c r="A30" i="6" s="1"/>
  <c r="C3" i="6"/>
  <c r="I4" i="8"/>
  <c r="C5" i="7"/>
  <c r="A1" i="6"/>
  <c r="A85" i="4"/>
  <c r="B33" i="4"/>
  <c r="A21" i="6" s="1"/>
  <c r="B81" i="4"/>
  <c r="A57" i="6" s="1"/>
  <c r="H4" i="5"/>
  <c r="O4" i="5"/>
  <c r="B2" i="5"/>
  <c r="B41" i="4"/>
  <c r="B65" i="4" s="1"/>
  <c r="A46" i="6" s="1"/>
  <c r="D3" i="6"/>
  <c r="B20" i="1"/>
  <c r="B29" i="4"/>
  <c r="A18" i="6" s="1"/>
  <c r="A3" i="6"/>
  <c r="D5" i="7"/>
  <c r="B32" i="4"/>
  <c r="A20" i="6" s="1"/>
  <c r="N4" i="5"/>
  <c r="B28" i="4"/>
  <c r="A17" i="6" s="1"/>
  <c r="G4" i="5"/>
  <c r="A1" i="7"/>
  <c r="F4" i="5"/>
  <c r="C4" i="8"/>
  <c r="A1" i="8"/>
  <c r="B27" i="4"/>
  <c r="A16" i="6" s="1"/>
  <c r="B79" i="4"/>
  <c r="A55" i="6" s="1"/>
  <c r="D1" i="6"/>
  <c r="C18" i="6"/>
  <c r="C35" i="6"/>
  <c r="B5" i="7"/>
  <c r="C45" i="6"/>
  <c r="A64" i="2"/>
  <c r="A47" i="2"/>
  <c r="H4" i="8"/>
  <c r="F4" i="8"/>
  <c r="B3" i="5"/>
  <c r="G4" i="8"/>
  <c r="I4" i="5"/>
  <c r="L4" i="5"/>
  <c r="B68" i="4"/>
  <c r="A47" i="6" s="1"/>
  <c r="A4" i="5"/>
  <c r="G25" i="4"/>
  <c r="G43" i="4" s="1"/>
  <c r="D25" i="4"/>
  <c r="D37"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1014" i="5"/>
  <c r="G1094" i="5"/>
  <c r="G662" i="5"/>
  <c r="G518" i="5"/>
  <c r="G846" i="5"/>
  <c r="G55" i="5"/>
  <c r="G654" i="5"/>
  <c r="G982" i="5"/>
  <c r="G542" i="5"/>
  <c r="H6" i="6"/>
  <c r="D6" i="6"/>
  <c r="G5" i="6"/>
  <c r="H5" i="6" s="1"/>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K61" i="6"/>
  <c r="I2363" i="5"/>
  <c r="H2363" i="5"/>
  <c r="J2363" i="5"/>
  <c r="C25" i="6"/>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R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6" i="6"/>
  <c r="C15"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R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R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R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21" i="6"/>
  <c r="K60" i="6"/>
  <c r="D15" i="6"/>
  <c r="S39" i="5"/>
  <c r="S33" i="5"/>
  <c r="S8" i="5"/>
  <c r="S17" i="5"/>
  <c r="S16" i="5"/>
  <c r="S12" i="5"/>
  <c r="S25" i="5"/>
  <c r="S5" i="5"/>
  <c r="S47" i="5"/>
  <c r="S14" i="5"/>
  <c r="S37" i="5"/>
  <c r="S31" i="5"/>
  <c r="S41" i="5"/>
  <c r="S42" i="5"/>
  <c r="S27" i="5"/>
  <c r="S7" i="5"/>
  <c r="S21" i="5"/>
  <c r="S34" i="5"/>
  <c r="S6" i="5"/>
  <c r="S36" i="5"/>
  <c r="S44" i="5"/>
  <c r="S11" i="5"/>
  <c r="S24" i="5"/>
  <c r="S48" i="5"/>
  <c r="S20" i="5"/>
  <c r="S30" i="5"/>
  <c r="S9" i="5"/>
  <c r="S22" i="5"/>
  <c r="S43" i="5"/>
  <c r="S13" i="5"/>
  <c r="S10" i="5"/>
  <c r="S45" i="5"/>
  <c r="S32" i="5"/>
  <c r="S28" i="5"/>
  <c r="S49" i="5"/>
  <c r="S18" i="5"/>
  <c r="S26" i="5"/>
  <c r="S46" i="5"/>
  <c r="S51" i="5"/>
  <c r="S35" i="5"/>
  <c r="S50" i="5"/>
  <c r="S29" i="5"/>
  <c r="S15" i="5"/>
  <c r="S23" i="5"/>
  <c r="S19" i="5"/>
  <c r="S38" i="5"/>
  <c r="S40" i="5"/>
  <c r="H20" i="6" l="1"/>
  <c r="D20" i="6" s="1"/>
  <c r="C16" i="6"/>
  <c r="F23" i="6"/>
  <c r="F24" i="6"/>
  <c r="F34" i="6" s="1"/>
  <c r="H34" i="6" s="1"/>
  <c r="F61" i="6"/>
  <c r="H61" i="6" s="1"/>
  <c r="H24" i="6"/>
  <c r="D24" i="6" s="1"/>
  <c r="F28" i="6"/>
  <c r="H28" i="6" s="1"/>
  <c r="D28" i="6" s="1"/>
  <c r="F38" i="6"/>
  <c r="H38" i="6" s="1"/>
  <c r="D38" i="6" s="1"/>
  <c r="C38" i="6"/>
  <c r="C13" i="6"/>
  <c r="C8" i="6"/>
  <c r="C12" i="6"/>
  <c r="C11" i="6"/>
  <c r="C7" i="6"/>
  <c r="C10" i="6"/>
  <c r="C9" i="6"/>
  <c r="D5" i="6"/>
  <c r="C5" i="6"/>
  <c r="C59" i="6"/>
  <c r="C4" i="6"/>
  <c r="G55" i="4"/>
  <c r="B62" i="4"/>
  <c r="A43" i="6" s="1"/>
  <c r="D68" i="4"/>
  <c r="B59" i="4"/>
  <c r="A41" i="6" s="1"/>
  <c r="G68" i="4"/>
  <c r="G37" i="4"/>
  <c r="G31" i="4"/>
  <c r="D49" i="4"/>
  <c r="A26" i="6"/>
  <c r="D61" i="4"/>
  <c r="D31" i="4"/>
  <c r="G61" i="4"/>
  <c r="D55" i="4"/>
  <c r="B53" i="4"/>
  <c r="A36" i="6" s="1"/>
  <c r="B56" i="4"/>
  <c r="A38" i="6" s="1"/>
  <c r="A23" i="6"/>
  <c r="G49" i="4"/>
  <c r="B52" i="4"/>
  <c r="A35" i="6" s="1"/>
  <c r="B58" i="4"/>
  <c r="A40" i="6" s="1"/>
  <c r="B64" i="4"/>
  <c r="A45" i="6" s="1"/>
  <c r="B44" i="4"/>
  <c r="A28" i="6" s="1"/>
  <c r="D43" i="4"/>
  <c r="B47" i="4"/>
  <c r="A31" i="6" s="1"/>
  <c r="B75" i="4"/>
  <c r="A53" i="6" s="1"/>
  <c r="B63" i="4"/>
  <c r="A44" i="6" s="1"/>
  <c r="A24" i="6"/>
  <c r="A25" i="6"/>
  <c r="B57" i="4"/>
  <c r="A39" i="6" s="1"/>
  <c r="B74" i="4"/>
  <c r="A52" i="6" s="1"/>
  <c r="C64" i="6"/>
  <c r="G64" i="6" a="1"/>
  <c r="G64" i="6" s="1"/>
  <c r="H64" i="6" s="1"/>
  <c r="T40" i="5"/>
  <c r="T51" i="5"/>
  <c r="T10" i="5"/>
  <c r="T24" i="5"/>
  <c r="T27" i="5"/>
  <c r="T25" i="5"/>
  <c r="T38" i="5"/>
  <c r="T46" i="5"/>
  <c r="T13" i="5"/>
  <c r="T11" i="5"/>
  <c r="T42" i="5"/>
  <c r="T12" i="5"/>
  <c r="T44" i="5"/>
  <c r="T41" i="5"/>
  <c r="T19" i="5"/>
  <c r="T26" i="5"/>
  <c r="T43" i="5"/>
  <c r="T16" i="5"/>
  <c r="T31" i="5"/>
  <c r="T17" i="5"/>
  <c r="T23" i="5"/>
  <c r="T18" i="5"/>
  <c r="T22" i="5"/>
  <c r="T36" i="5"/>
  <c r="T15" i="5"/>
  <c r="T49" i="5"/>
  <c r="T9" i="5"/>
  <c r="T6" i="5"/>
  <c r="T37" i="5"/>
  <c r="T8" i="5"/>
  <c r="T39" i="5"/>
  <c r="T29" i="5"/>
  <c r="T28" i="5"/>
  <c r="T30" i="5"/>
  <c r="T34" i="5"/>
  <c r="T14" i="5"/>
  <c r="T33" i="5"/>
  <c r="T47" i="5"/>
  <c r="T35" i="5"/>
  <c r="T48" i="5"/>
  <c r="T50" i="5"/>
  <c r="T32" i="5"/>
  <c r="T20" i="5"/>
  <c r="T21" i="5"/>
  <c r="T45" i="5"/>
  <c r="T7" i="5"/>
  <c r="T5" i="5"/>
  <c r="D34" i="6" l="1"/>
  <c r="C34" i="6"/>
  <c r="D61" i="6"/>
  <c r="C61" i="6"/>
  <c r="C20" i="6"/>
  <c r="F44" i="6"/>
  <c r="H44" i="6" s="1"/>
  <c r="F48" i="6"/>
  <c r="F53" i="6" s="1"/>
  <c r="H53" i="6" s="1"/>
  <c r="F39" i="6"/>
  <c r="H39" i="6" s="1"/>
  <c r="C24" i="6"/>
  <c r="C28" i="6"/>
  <c r="F33" i="6"/>
  <c r="H33" i="6" s="1"/>
  <c r="H23" i="6"/>
  <c r="F60" i="6"/>
  <c r="F43" i="6"/>
  <c r="H43" i="6" s="1"/>
  <c r="F58" i="6" l="1"/>
  <c r="H58" i="6" s="1"/>
  <c r="D23" i="6"/>
  <c r="C23" i="6"/>
  <c r="F52" i="6"/>
  <c r="H52" i="6" s="1"/>
  <c r="D33" i="6"/>
  <c r="C33" i="6"/>
  <c r="F55" i="6"/>
  <c r="H55" i="6" s="1"/>
  <c r="C55" i="6" s="1"/>
  <c r="H48" i="6"/>
  <c r="D43" i="6"/>
  <c r="C43" i="6"/>
  <c r="B2" i="6"/>
  <c r="H60" i="6"/>
  <c r="F57" i="6"/>
  <c r="H57" i="6" s="1"/>
  <c r="F54" i="6"/>
  <c r="H54" i="6" s="1"/>
  <c r="D53" i="6"/>
  <c r="C53" i="6"/>
  <c r="D44" i="6"/>
  <c r="C44" i="6"/>
  <c r="F49" i="6"/>
  <c r="F50" i="6" s="1"/>
  <c r="H50" i="6" s="1"/>
  <c r="D39" i="6"/>
  <c r="C39" i="6"/>
  <c r="H49" i="6"/>
  <c r="D55" i="6" l="1"/>
  <c r="D50" i="6"/>
  <c r="C50" i="6"/>
  <c r="D54" i="6"/>
  <c r="C54" i="6"/>
  <c r="C60" i="6"/>
  <c r="D60" i="6"/>
  <c r="D52" i="6"/>
  <c r="C52" i="6"/>
  <c r="D57" i="6"/>
  <c r="C57" i="6"/>
  <c r="D49" i="6"/>
  <c r="C49" i="6"/>
  <c r="D48" i="6"/>
  <c r="C48" i="6"/>
  <c r="H65" i="6"/>
  <c r="D2" i="6" s="1"/>
  <c r="D58" i="6"/>
  <c r="C5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<sst xmlns="http://schemas.openxmlformats.org/spreadsheetml/2006/main" count="23451" uniqueCount="19212">
  <si>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</si>
  <si>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</si>
  <si>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</si>
  <si>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</si>
  <si>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</si>
  <si>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</si>
  <si>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</si>
  <si>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</si>
  <si>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</si>
  <si>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</si>
  <si>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</si>
  <si>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</si>
  <si>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</si>
  <si>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</si>
  <si>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</si>
  <si>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</si>
  <si>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</si>
  <si>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</si>
  <si>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</si>
  <si>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</si>
  <si>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</si>
  <si>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</si>
  <si>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</si>
  <si>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</si>
  <si>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</si>
  <si>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</si>
  <si>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</si>
  <si>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</si>
  <si>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</si>
  <si>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</si>
  <si>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</si>
  <si>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</si>
  <si>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</si>
  <si>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</si>
  <si>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</si>
  <si>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</si>
  <si>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</si>
  <si>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</si>
  <si>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</si>
  <si>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</si>
  <si>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</si>
  <si>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</si>
  <si>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</si>
  <si>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</si>
  <si>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</si>
  <si>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</si>
  <si>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</si>
  <si>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</si>
  <si>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</si>
  <si>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</si>
  <si>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</si>
  <si>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</si>
  <si>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</si>
  <si>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</si>
  <si>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</si>
  <si>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</si>
  <si>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</si>
  <si>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</si>
  <si>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</si>
  <si>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</si>
  <si>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</si>
  <si>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</si>
  <si>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</si>
  <si>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</si>
  <si>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</si>
  <si>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</si>
  <si>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</si>
  <si>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</si>
  <si>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</si>
  <si>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</si>
  <si>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</si>
  <si>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</si>
  <si>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</si>
  <si>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</si>
  <si>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</si>
  <si>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</si>
  <si>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</si>
  <si>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</si>
  <si>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</si>
  <si>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</si>
  <si>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</si>
  <si>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</si>
  <si>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</si>
  <si>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</si>
  <si>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</si>
  <si>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</si>
  <si>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</si>
  <si>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</si>
  <si>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</si>
  <si>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</si>
  <si>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</si>
  <si>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</si>
  <si>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</si>
  <si>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</si>
  <si>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</si>
  <si>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</si>
  <si>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</si>
  <si>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</si>
  <si>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</si>
  <si>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</si>
  <si>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</si>
  <si>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</si>
  <si>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</si>
  <si>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</si>
  <si>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</si>
  <si>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</si>
  <si>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</si>
  <si>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</si>
  <si>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</si>
  <si>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</si>
  <si>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</si>
  <si>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</si>
  <si>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</si>
  <si>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</si>
  <si>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</si>
  <si>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</si>
  <si>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</si>
  <si>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</si>
  <si>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</si>
  <si>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</si>
  <si>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</si>
  <si>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</si>
  <si>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</si>
  <si>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</si>
  <si>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</si>
  <si>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</si>
  <si>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</si>
  <si>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</si>
  <si>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</si>
  <si>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</si>
  <si>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</si>
  <si>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</si>
  <si>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</si>
  <si>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</si>
  <si>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</si>
  <si>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</si>
  <si>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</si>
  <si>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</si>
  <si>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</si>
  <si>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</si>
  <si>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</si>
  <si>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</si>
  <si>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</si>
  <si>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</si>
  <si>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</si>
  <si>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</si>
  <si>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</si>
  <si>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</si>
  <si>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</si>
  <si>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</si>
  <si>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</si>
  <si>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</si>
  <si>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</si>
  <si>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</si>
  <si>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</si>
  <si>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</si>
  <si>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</si>
  <si>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</si>
  <si>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</si>
  <si>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</si>
  <si>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</si>
  <si>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</si>
  <si>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</si>
  <si>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</si>
  <si>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</si>
  <si>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</si>
  <si>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</si>
  <si>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</si>
  <si>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</si>
  <si>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</si>
  <si>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</si>
  <si>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</si>
  <si>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</si>
  <si>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</si>
  <si>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</si>
  <si>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</si>
  <si>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</si>
  <si>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</si>
  <si>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</si>
  <si>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</si>
  <si>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</si>
  <si>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</si>
  <si>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</si>
  <si>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</si>
  <si>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</si>
  <si>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</si>
  <si>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</si>
  <si>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</si>
  <si>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</si>
  <si>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</si>
  <si>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</si>
  <si>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</si>
  <si>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</si>
  <si>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</si>
  <si>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</si>
  <si>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</si>
  <si>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</si>
  <si>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</si>
  <si>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</si>
  <si>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</si>
  <si>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</si>
  <si>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</si>
  <si>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</si>
  <si>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</si>
  <si>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</si>
  <si>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</si>
  <si>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</si>
  <si>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</si>
  <si>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</si>
  <si>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</si>
  <si>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</si>
  <si>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</si>
  <si>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</si>
  <si>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</si>
  <si>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</si>
  <si>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</si>
  <si>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</si>
  <si>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</si>
  <si>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</si>
  <si>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</si>
  <si>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</si>
  <si>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</si>
  <si>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</si>
  <si>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</si>
  <si>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</si>
  <si>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</si>
  <si>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</si>
  <si>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</si>
  <si>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</si>
  <si>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</si>
  <si>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</si>
  <si>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</si>
  <si>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</si>
  <si>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</si>
  <si>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</si>
  <si>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</si>
  <si>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</si>
  <si>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</si>
  <si>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</si>
  <si>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</si>
  <si>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</si>
  <si>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</si>
  <si>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</si>
  <si>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</si>
  <si>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</si>
  <si>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</si>
  <si>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</si>
  <si>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</si>
  <si>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</si>
  <si>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</si>
  <si>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</si>
  <si>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</si>
  <si>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</si>
  <si>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</si>
  <si>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</si>
  <si>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</si>
  <si>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</si>
  <si>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</si>
  <si>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</si>
  <si>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</si>
  <si>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</si>
  <si>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</si>
  <si>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</si>
  <si>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</si>
  <si>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</si>
  <si>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</si>
  <si>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</si>
  <si>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</si>
  <si>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</si>
  <si>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</si>
  <si>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</si>
  <si>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</si>
  <si>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</si>
  <si>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</si>
  <si>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</si>
  <si>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</si>
  <si>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</si>
  <si>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</si>
  <si>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</si>
  <si>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</si>
  <si>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</si>
  <si>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</si>
  <si>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</si>
  <si>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</si>
  <si>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</si>
  <si>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</si>
  <si>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</si>
  <si>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</si>
  <si>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</si>
  <si>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</si>
  <si>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</si>
  <si>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</si>
  <si>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</si>
  <si>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</si>
  <si>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</si>
  <si>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</si>
  <si>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</si>
  <si>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</si>
  <si>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</si>
  <si>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</si>
  <si>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</si>
  <si>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</si>
  <si>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</si>
  <si>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</si>
  <si>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</si>
  <si>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</si>
  <si>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</si>
  <si>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</si>
  <si>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</si>
  <si>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</si>
  <si>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</si>
  <si>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</si>
  <si>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</si>
  <si>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</si>
  <si>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</si>
  <si>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</si>
  <si>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</si>
  <si>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</si>
  <si>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</si>
  <si>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</si>
  <si>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</si>
  <si>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</si>
  <si>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</si>
  <si>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</si>
  <si>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</si>
  <si>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</si>
  <si>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</si>
  <si>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</si>
  <si>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</si>
  <si>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</si>
  <si>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</si>
  <si>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</si>
  <si>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</si>
  <si>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</si>
  <si>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</si>
  <si>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</si>
  <si>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</si>
  <si>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</si>
  <si>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</si>
  <si>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</si>
  <si>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</si>
  <si>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</si>
  <si>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</si>
  <si>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</si>
  <si>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</si>
  <si>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</si>
  <si>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</si>
  <si>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</si>
  <si>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</si>
  <si>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</si>
  <si>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</si>
  <si>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</si>
  <si>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</si>
  <si>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</si>
  <si>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</si>
  <si>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</si>
  <si>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</si>
  <si>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</si>
  <si>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</si>
  <si>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</si>
  <si>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</si>
  <si>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</si>
  <si>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</si>
  <si>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</si>
  <si>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</si>
  <si>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</si>
  <si>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</si>
  <si>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</si>
  <si>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</si>
  <si>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</si>
  <si>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</si>
  <si>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</si>
  <si>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</si>
  <si>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</si>
  <si>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</si>
  <si>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</si>
  <si>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</si>
  <si>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</si>
  <si>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</si>
  <si>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</si>
  <si>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</si>
  <si>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</si>
  <si>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</si>
  <si>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</si>
  <si>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</si>
  <si>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</si>
  <si>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</si>
  <si>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</si>
  <si>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</si>
  <si>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</si>
  <si>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</si>
  <si>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</si>
  <si>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</si>
  <si>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</si>
  <si>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</si>
  <si>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</si>
  <si>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</si>
  <si>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</si>
  <si>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</si>
  <si>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</si>
  <si>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</si>
  <si>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</si>
  <si>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</si>
  <si>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</si>
  <si>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</si>
  <si>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</si>
  <si>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</si>
  <si>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</si>
  <si>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</si>
  <si>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</si>
  <si>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</si>
  <si>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</si>
  <si>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</si>
  <si>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</si>
  <si>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</si>
  <si>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</si>
  <si>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</si>
  <si>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</si>
  <si>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</si>
  <si>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</si>
  <si>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</si>
  <si>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</si>
  <si>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</si>
  <si>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</si>
  <si>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</si>
  <si>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</si>
  <si>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</si>
  <si>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</si>
  <si>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</si>
  <si>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</si>
  <si>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</si>
  <si>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</si>
  <si>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</si>
  <si>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</si>
  <si>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</si>
  <si>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</si>
  <si>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</si>
  <si>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</si>
  <si>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</si>
  <si>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</si>
  <si>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</si>
  <si>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</si>
  <si>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</si>
  <si>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</si>
  <si>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</si>
  <si>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</si>
  <si>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</si>
  <si>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</si>
  <si>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</si>
  <si>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</si>
  <si>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</si>
  <si>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</si>
  <si>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</si>
  <si>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</si>
  <si>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</si>
  <si>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</si>
  <si>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</si>
  <si>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</si>
  <si>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</si>
  <si>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</si>
  <si>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</si>
  <si>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</si>
  <si>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</si>
  <si>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</si>
  <si>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</si>
  <si>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</si>
  <si>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</si>
  <si>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</si>
  <si>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</si>
  <si>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</si>
  <si>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</si>
  <si>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</si>
  <si>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</si>
  <si>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</si>
  <si>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</si>
  <si>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</si>
  <si>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</si>
  <si>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</si>
  <si>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</si>
  <si>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</si>
  <si>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</si>
  <si>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</si>
  <si>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</si>
  <si>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</si>
  <si>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</si>
  <si>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</si>
  <si>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</si>
  <si>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</si>
  <si>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</si>
  <si>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</si>
  <si>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</si>
  <si>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</si>
  <si>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</si>
  <si>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</si>
  <si>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</si>
  <si>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</si>
  <si>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</si>
  <si>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</si>
  <si>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</si>
  <si>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</si>
  <si>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</si>
  <si>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</si>
  <si>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</si>
  <si>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</si>
  <si>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</si>
  <si>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</si>
  <si>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</si>
  <si>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</si>
  <si>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</si>
  <si>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</si>
  <si>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</si>
  <si>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</si>
  <si>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</si>
  <si>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</si>
  <si>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</si>
  <si>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</si>
  <si>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</si>
  <si>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</si>
  <si>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</si>
  <si>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</si>
  <si>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</si>
  <si>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</si>
  <si>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</si>
  <si>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</si>
  <si>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</si>
  <si>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</si>
  <si>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</si>
  <si>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</si>
  <si>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</si>
  <si>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</si>
  <si>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</si>
  <si>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</si>
  <si>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</si>
  <si>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</si>
  <si>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</si>
  <si>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</si>
  <si>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</si>
  <si>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</si>
  <si>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</si>
  <si>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</si>
  <si>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</si>
  <si>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</si>
  <si>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</si>
  <si>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</si>
  <si>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</si>
  <si>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</si>
  <si>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</si>
  <si>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</si>
  <si>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</si>
  <si>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</si>
  <si>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</si>
  <si>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</si>
  <si>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</si>
  <si>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</si>
  <si>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</si>
  <si>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</si>
  <si>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</si>
  <si>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</si>
  <si>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</si>
  <si>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</si>
  <si>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</si>
  <si>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</si>
  <si>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</si>
  <si>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</si>
  <si>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</si>
  <si>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</si>
  <si>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</si>
  <si>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</si>
  <si>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</si>
  <si>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</si>
  <si>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</si>
  <si>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</si>
  <si>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</si>
  <si>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</si>
  <si>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</si>
  <si>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</si>
  <si>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</si>
  <si>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</si>
  <si>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</si>
  <si>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</si>
  <si>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</si>
  <si>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</si>
  <si>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</si>
  <si>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</si>
  <si>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</si>
  <si>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</si>
  <si>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</si>
  <si>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</si>
  <si>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</si>
  <si>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</si>
  <si>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</si>
  <si>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</si>
  <si>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</si>
  <si>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</si>
  <si>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</si>
  <si>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</si>
  <si>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</si>
  <si>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</si>
  <si>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</si>
  <si>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</si>
  <si>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</si>
  <si>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</si>
  <si>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</si>
  <si>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</si>
  <si>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</si>
  <si>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</si>
  <si>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</si>
  <si>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</si>
  <si>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</si>
  <si>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</si>
  <si>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</si>
  <si>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</si>
  <si>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</si>
  <si>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</si>
  <si>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</si>
  <si>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</si>
  <si>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</si>
  <si>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</si>
  <si>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</si>
  <si>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</si>
  <si>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</si>
  <si>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</si>
  <si>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</si>
  <si>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</si>
  <si>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</si>
  <si>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</si>
  <si>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</si>
  <si>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</si>
  <si>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</si>
  <si>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</si>
  <si>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</si>
  <si>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</si>
  <si>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</si>
  <si>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</si>
  <si>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</si>
  <si>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</si>
  <si>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</si>
  <si>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</si>
  <si>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</si>
  <si>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</si>
  <si>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</si>
  <si>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</si>
  <si>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</si>
  <si>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</si>
  <si>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</si>
  <si>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</si>
  <si>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</si>
  <si>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</si>
  <si>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</si>
  <si>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</si>
  <si>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</si>
  <si>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</si>
  <si>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</si>
  <si>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</si>
  <si>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</si>
  <si>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</si>
  <si>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</si>
  <si>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</si>
  <si>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</si>
  <si>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</si>
  <si>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</si>
  <si>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</si>
  <si>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</si>
  <si>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</si>
  <si>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</si>
  <si>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</si>
  <si>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</si>
  <si>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</si>
  <si>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</si>
  <si>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</si>
  <si>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</si>
  <si>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</si>
  <si>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</si>
  <si>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</si>
  <si>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</si>
  <si>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</si>
  <si>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</si>
  <si>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</si>
  <si>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</si>
  <si>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</si>
  <si>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</si>
  <si>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</si>
  <si>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</si>
  <si>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</si>
  <si>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</si>
  <si>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</si>
  <si>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</si>
  <si>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</si>
  <si>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</si>
  <si>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</si>
  <si>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</si>
  <si>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</si>
  <si>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</si>
  <si>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</si>
  <si>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</si>
  <si>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</si>
  <si>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</si>
  <si>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</si>
  <si>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</si>
  <si>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</si>
  <si>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</si>
  <si>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</si>
  <si>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</si>
  <si>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</si>
  <si>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</si>
  <si>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</si>
  <si>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</si>
  <si>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</si>
  <si>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</si>
  <si>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</si>
  <si>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</si>
  <si>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</si>
  <si>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</si>
  <si>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</si>
  <si>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</si>
  <si>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</si>
  <si>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</si>
  <si>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</si>
  <si>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</si>
  <si>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</si>
  <si>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</si>
  <si>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</si>
  <si>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</si>
  <si>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</si>
  <si>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</si>
  <si>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</si>
  <si>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</si>
  <si>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</si>
  <si>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</si>
  <si>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</si>
  <si>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</si>
  <si>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</si>
  <si>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</si>
  <si>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</si>
  <si>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</si>
  <si>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</si>
  <si>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</si>
  <si>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</si>
  <si>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</si>
  <si>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</si>
  <si>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</si>
  <si>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</si>
  <si>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</si>
  <si>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</si>
  <si>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</si>
  <si>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</si>
  <si>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</si>
  <si>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</si>
  <si>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</si>
  <si>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</si>
  <si>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</si>
  <si>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</si>
  <si>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</si>
  <si>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</si>
  <si>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</si>
  <si>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</si>
  <si>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</si>
  <si>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</si>
  <si>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</si>
  <si>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</si>
  <si>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</si>
  <si>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</si>
  <si>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</si>
  <si>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</si>
  <si>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</si>
  <si>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</si>
  <si>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</si>
  <si>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</si>
  <si>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</si>
  <si>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</si>
  <si>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</si>
  <si>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</si>
  <si>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</si>
  <si>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</si>
  <si>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</si>
  <si>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</si>
  <si>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</si>
  <si>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</si>
  <si>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</si>
  <si>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</si>
  <si>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</si>
  <si>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</si>
  <si>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</si>
  <si>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</si>
  <si>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</si>
  <si>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</si>
  <si>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</si>
  <si>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</si>
  <si>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</si>
  <si>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</si>
  <si>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</si>
  <si>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</si>
  <si>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</si>
  <si>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</si>
  <si>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</si>
  <si>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</si>
  <si>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</si>
  <si>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</si>
  <si>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</si>
  <si>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</si>
  <si>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</si>
  <si>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</si>
  <si>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</si>
  <si>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</si>
  <si>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</si>
  <si>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</si>
  <si>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</si>
  <si>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</si>
  <si>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</si>
  <si>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</si>
  <si>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</si>
  <si>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</si>
  <si>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</si>
  <si>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</si>
  <si>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</si>
  <si>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</si>
  <si>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</si>
  <si>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</si>
  <si>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</si>
  <si>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</si>
  <si>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</si>
  <si>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</si>
  <si>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</si>
  <si>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</si>
  <si>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</si>
  <si>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</si>
  <si>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</si>
  <si>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</si>
  <si>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</si>
  <si>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</si>
  <si>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</si>
  <si>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</si>
  <si>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</si>
  <si>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</si>
  <si>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</si>
  <si>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</si>
  <si>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</si>
  <si>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</si>
  <si>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</si>
  <si>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</si>
  <si>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</si>
  <si>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</si>
  <si>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</si>
  <si>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</si>
  <si>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</si>
  <si>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</si>
  <si>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</si>
  <si>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</si>
  <si>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</si>
  <si>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</si>
  <si>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</si>
  <si>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</si>
  <si>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</si>
  <si>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</si>
  <si>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</si>
  <si>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</si>
  <si>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</si>
  <si>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</si>
  <si>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</si>
  <si>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</si>
  <si>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</si>
  <si>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</si>
  <si>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</si>
  <si>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</si>
  <si>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</si>
  <si>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</si>
  <si>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</si>
  <si>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</si>
  <si>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</si>
  <si>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</si>
  <si>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</si>
  <si>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</si>
  <si>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</si>
  <si>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</si>
  <si>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</si>
  <si>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</si>
  <si>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</si>
  <si>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</si>
  <si>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</si>
  <si>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</si>
  <si>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</si>
  <si>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</si>
  <si>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</si>
  <si>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</si>
  <si>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</si>
  <si>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</si>
  <si>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</si>
  <si>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</si>
  <si>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</si>
  <si>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</si>
  <si>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</si>
  <si>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</si>
  <si>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</si>
  <si>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</si>
  <si>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</si>
  <si>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</si>
  <si>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</si>
  <si>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</si>
  <si>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</si>
  <si>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</si>
  <si>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</si>
  <si>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</si>
  <si>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</si>
  <si>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</si>
  <si>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</si>
  <si>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</si>
  <si>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</si>
  <si>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</si>
  <si>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</si>
  <si>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</si>
  <si>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</si>
  <si>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</si>
  <si>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</si>
  <si>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</si>
  <si>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</si>
  <si>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</si>
  <si>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</si>
  <si>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</si>
  <si>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</si>
  <si>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</si>
  <si>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</si>
  <si>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</si>
  <si>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</si>
  <si>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</si>
  <si>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</si>
  <si>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</si>
  <si>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</si>
  <si>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</si>
  <si>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</si>
  <si>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</si>
  <si>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</si>
  <si>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</si>
  <si>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</si>
  <si>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</si>
  <si>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</si>
  <si>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</si>
  <si>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</si>
  <si>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</si>
  <si>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</si>
  <si>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</si>
  <si>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</si>
  <si>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</si>
  <si>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</si>
  <si>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</si>
  <si>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</si>
  <si>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</si>
  <si>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</si>
  <si>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</si>
  <si>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</si>
  <si>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</si>
  <si>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</si>
  <si>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</si>
  <si>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</si>
  <si>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</si>
  <si>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</si>
  <si>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</si>
  <si>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</si>
  <si>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</si>
  <si>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</si>
  <si>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</si>
  <si>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</si>
  <si>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</si>
  <si>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</si>
  <si>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</si>
  <si>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</si>
  <si>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</si>
  <si>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</si>
  <si>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</si>
  <si>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</si>
  <si>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</si>
  <si>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</si>
  <si>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</si>
  <si>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</si>
  <si>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</si>
  <si>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</si>
  <si>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</si>
  <si>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</si>
  <si>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</si>
  <si>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</si>
  <si>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</si>
  <si>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</si>
  <si>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</si>
  <si>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</si>
  <si>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</si>
  <si>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</si>
  <si>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</si>
  <si>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</si>
  <si>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</si>
  <si>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</si>
  <si>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</si>
  <si>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</si>
  <si>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</si>
  <si>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</si>
  <si>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</si>
  <si>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</si>
  <si>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</si>
  <si>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</si>
  <si>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</si>
  <si>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</si>
  <si>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</si>
  <si>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</si>
  <si>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</si>
  <si>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</si>
  <si>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</si>
  <si>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</si>
  <si>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</si>
  <si>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</si>
  <si>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</si>
  <si>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</si>
  <si>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</si>
  <si>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</si>
  <si>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</si>
  <si>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</si>
  <si>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</si>
  <si>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</si>
  <si>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</si>
  <si>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</si>
  <si>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</si>
  <si>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</si>
  <si>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</si>
  <si>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</si>
  <si>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</si>
  <si>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</si>
  <si>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</si>
  <si>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</si>
  <si>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</si>
  <si>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</si>
  <si>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</si>
  <si>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</si>
  <si>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</si>
  <si>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</si>
  <si>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</si>
  <si>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</si>
  <si>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</si>
  <si>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</si>
  <si>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</si>
  <si>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</si>
  <si>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</si>
  <si>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</si>
  <si>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</si>
  <si>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</si>
  <si>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</si>
  <si>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</si>
  <si>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</si>
  <si>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</si>
  <si>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</si>
  <si>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</si>
  <si>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</si>
  <si>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</si>
  <si>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</si>
  <si>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</si>
  <si>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</si>
  <si>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</si>
  <si>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</si>
  <si>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</si>
  <si>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</si>
  <si>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</si>
  <si>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</si>
  <si>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</si>
  <si>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</si>
  <si>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</si>
  <si>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</si>
  <si>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</si>
  <si>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</si>
  <si>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</si>
  <si>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</si>
  <si>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</si>
  <si>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</si>
  <si>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</si>
  <si>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</si>
  <si>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</si>
  <si>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</si>
  <si>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</si>
  <si>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</si>
  <si>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</si>
  <si>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</si>
  <si>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</si>
  <si>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</si>
  <si>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</si>
  <si>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</si>
  <si>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</si>
  <si>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</si>
  <si>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</si>
  <si>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</si>
  <si>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</si>
  <si>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</si>
  <si>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</si>
  <si>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</si>
  <si>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</si>
  <si>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</si>
  <si>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</si>
  <si>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</si>
  <si>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</si>
  <si>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</si>
  <si>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</si>
  <si>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</si>
  <si>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</si>
  <si>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</si>
  <si>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</si>
  <si>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</si>
  <si>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</si>
  <si>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</si>
  <si>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</si>
  <si>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</si>
  <si>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</si>
  <si>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</si>
  <si>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</si>
  <si>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</si>
  <si>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</si>
  <si>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</si>
  <si>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</si>
  <si>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</si>
  <si>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</si>
  <si>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</si>
  <si>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</si>
  <si>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</si>
  <si>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</si>
  <si>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</si>
  <si>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</si>
  <si>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</si>
  <si>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</si>
  <si>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</si>
  <si>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</si>
  <si>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</si>
  <si>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</si>
  <si>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</si>
  <si>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</si>
  <si>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</si>
  <si>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</si>
  <si>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</si>
  <si>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</si>
  <si>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</si>
  <si>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</si>
  <si>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</si>
  <si>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</si>
  <si>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</si>
  <si>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</si>
  <si>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</si>
  <si>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</si>
  <si>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</si>
  <si>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</si>
  <si>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</si>
  <si>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</si>
  <si>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</si>
  <si>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</si>
  <si>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</si>
  <si>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</si>
  <si>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</si>
  <si>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</si>
  <si>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</si>
  <si>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</si>
  <si>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</si>
  <si>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</si>
  <si>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</si>
  <si>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</si>
  <si>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</si>
  <si>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</si>
  <si>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</si>
  <si>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</si>
  <si>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</si>
  <si>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</si>
  <si>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</si>
  <si>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</si>
  <si>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</si>
  <si>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</si>
  <si>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</si>
  <si>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</si>
  <si>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</si>
  <si>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</si>
  <si>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</si>
  <si>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</si>
  <si>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</si>
  <si>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</si>
  <si>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</si>
  <si>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</si>
  <si>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</si>
  <si>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</si>
  <si>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</si>
  <si>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</si>
  <si>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</si>
  <si>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</si>
  <si>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</si>
  <si>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</si>
  <si>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</si>
  <si>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</si>
  <si>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</si>
  <si>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</si>
  <si>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</si>
  <si>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</si>
  <si>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</si>
  <si>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</si>
  <si>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</si>
  <si>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</si>
  <si>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</si>
  <si>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</si>
  <si>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</si>
  <si>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</si>
  <si>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</si>
  <si>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</si>
  <si>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</si>
  <si>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</si>
  <si>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</si>
  <si>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</si>
  <si>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</si>
  <si>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</si>
  <si>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</si>
  <si>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</si>
  <si>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</si>
  <si>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</si>
  <si>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</si>
  <si>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</si>
  <si>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</si>
  <si>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</si>
  <si>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</si>
  <si>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</si>
  <si>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</si>
  <si>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</si>
  <si>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</si>
  <si>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</si>
  <si>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</si>
  <si>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</si>
  <si>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</si>
  <si>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</si>
  <si>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</si>
  <si>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</si>
  <si>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</si>
  <si>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</si>
  <si>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</si>
  <si>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</si>
  <si>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</si>
  <si>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</si>
  <si>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</si>
  <si>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</si>
  <si>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</si>
  <si>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</si>
  <si>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</si>
  <si>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</si>
  <si>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</si>
  <si>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</si>
  <si>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</si>
  <si>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</si>
  <si>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</si>
  <si>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</si>
  <si>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</si>
  <si>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</si>
  <si>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</si>
  <si>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</si>
  <si>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</si>
  <si>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</si>
  <si>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</si>
  <si>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</si>
  <si>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</si>
  <si>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</si>
  <si>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</si>
  <si>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</si>
  <si>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</si>
  <si>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</si>
  <si>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</si>
  <si>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</si>
  <si>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</si>
  <si>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</si>
  <si>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</si>
  <si>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</si>
  <si>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</si>
  <si>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</si>
  <si>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</si>
  <si>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</si>
  <si>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</si>
  <si>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</si>
  <si>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</si>
  <si>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</si>
  <si>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</si>
  <si>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</si>
  <si>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</si>
  <si>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</si>
  <si>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</si>
  <si>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</si>
  <si>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</si>
  <si>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</si>
  <si>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</si>
  <si>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</si>
  <si>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</si>
  <si>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</si>
  <si>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</si>
  <si>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</si>
  <si>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</si>
  <si>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</si>
  <si>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</si>
  <si>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</si>
  <si>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</si>
  <si>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</si>
  <si>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</si>
  <si>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</si>
  <si>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</si>
  <si>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</si>
  <si>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</si>
  <si>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</si>
  <si>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</si>
  <si>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</si>
  <si>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</si>
  <si>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</si>
  <si>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</si>
  <si>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</si>
  <si>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</si>
  <si>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</si>
  <si>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</si>
  <si>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</si>
  <si>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</si>
  <si>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</si>
  <si>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</si>
  <si>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</si>
  <si>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</si>
  <si>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</si>
  <si>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</si>
  <si>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</si>
  <si>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</si>
  <si>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</si>
  <si>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</si>
  <si>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</si>
  <si>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</si>
  <si>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</si>
  <si>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</si>
  <si>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</si>
  <si>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</si>
  <si>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</si>
  <si>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</si>
  <si>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</si>
  <si>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</si>
  <si>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</si>
  <si>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</si>
  <si>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</si>
  <si>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</si>
  <si>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</si>
  <si>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</si>
  <si>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</si>
  <si>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</si>
  <si>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</si>
  <si>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</si>
  <si>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</si>
  <si>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</si>
  <si>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</si>
  <si>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</si>
  <si>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</si>
  <si>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</si>
  <si>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</si>
  <si>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</si>
  <si>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</si>
  <si>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</si>
  <si>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</si>
  <si>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</si>
  <si>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</si>
  <si>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</si>
  <si>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</si>
  <si>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</si>
  <si>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</si>
  <si>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</si>
  <si>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</si>
  <si>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</si>
  <si>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</si>
  <si>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</si>
  <si>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</si>
  <si>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</si>
  <si>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</si>
  <si>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</si>
  <si>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</si>
  <si>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</si>
  <si>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</si>
  <si>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</si>
  <si>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</si>
  <si>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</si>
  <si>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</si>
  <si>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</si>
  <si>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</si>
  <si>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</si>
  <si>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</si>
  <si>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</si>
  <si>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</si>
  <si>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</si>
  <si>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</si>
  <si>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</si>
  <si>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</si>
  <si>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</si>
  <si>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</si>
  <si>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</si>
  <si>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</si>
  <si>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</si>
  <si>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</si>
  <si>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</si>
  <si>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</si>
  <si>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</si>
  <si>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</si>
  <si>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</si>
  <si>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</si>
  <si>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</si>
  <si>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</si>
  <si>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</si>
  <si>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</si>
  <si>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</si>
  <si>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</si>
  <si>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</si>
  <si>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</si>
  <si>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</si>
  <si>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</si>
  <si>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</si>
  <si>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</si>
  <si>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</si>
  <si>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</si>
  <si>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</si>
  <si>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</si>
  <si>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</si>
  <si>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</si>
  <si>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</si>
  <si>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</si>
  <si>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</si>
  <si>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</si>
  <si>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</si>
  <si>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</si>
  <si>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</si>
  <si>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</si>
  <si>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</si>
  <si>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</si>
  <si>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</si>
  <si>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</si>
  <si>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</si>
  <si>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</si>
  <si>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</si>
  <si>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</si>
  <si>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</si>
  <si>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</si>
  <si>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</si>
  <si>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</si>
  <si>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</si>
  <si>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</si>
  <si>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</si>
  <si>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</si>
  <si>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</si>
  <si>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</si>
  <si>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</si>
  <si>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</si>
  <si>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</si>
  <si>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</si>
  <si>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</si>
  <si>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</si>
  <si>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</si>
  <si>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</si>
  <si>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</si>
  <si>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</si>
  <si>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</si>
  <si>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</si>
  <si>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</si>
  <si>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</si>
  <si>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</si>
  <si>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</si>
  <si>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</si>
  <si>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</si>
  <si>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</si>
  <si>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</si>
  <si>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</si>
  <si>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</si>
  <si>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</si>
  <si>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</si>
  <si>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</si>
  <si>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</si>
  <si>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</si>
  <si>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</si>
  <si>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</si>
  <si>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</si>
  <si>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</si>
  <si>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</si>
  <si>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</si>
  <si>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</si>
  <si>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</si>
  <si>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</si>
  <si>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</si>
  <si>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</si>
  <si>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</si>
  <si>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</si>
  <si>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</si>
  <si>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</si>
  <si>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</si>
  <si>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</si>
  <si>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</si>
  <si>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</si>
  <si>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</si>
  <si>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</si>
  <si>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</si>
  <si>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</si>
  <si>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</si>
  <si>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</si>
  <si>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</si>
  <si>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</si>
  <si>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</si>
  <si>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</si>
  <si>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</si>
  <si>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</si>
  <si>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</si>
  <si>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</si>
  <si>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</si>
  <si>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</si>
  <si>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</si>
  <si>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</si>
  <si>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</si>
  <si>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</si>
  <si>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</si>
  <si>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</si>
  <si>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</si>
  <si>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</si>
  <si>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</si>
  <si>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</si>
  <si>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</si>
  <si>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</si>
  <si>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</si>
  <si>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</si>
  <si>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</si>
  <si>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</si>
  <si>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</si>
  <si>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</si>
  <si>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</si>
  <si>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</si>
  <si>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</si>
  <si>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</si>
  <si>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</si>
  <si>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</si>
  <si>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</si>
  <si>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</si>
  <si>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</si>
  <si>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</si>
  <si>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</si>
  <si>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</si>
  <si>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</si>
  <si>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</si>
  <si>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</si>
  <si>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</si>
  <si>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</si>
  <si>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</si>
  <si>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</si>
  <si>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</si>
  <si>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</si>
  <si>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</si>
  <si>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</si>
  <si>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</si>
  <si>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</si>
  <si>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</si>
  <si>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</si>
  <si>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</si>
  <si>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</si>
  <si>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</si>
  <si>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</si>
  <si>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</si>
  <si>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</si>
  <si>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</si>
  <si>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</si>
  <si>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</si>
  <si>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</si>
  <si>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</si>
  <si>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</si>
  <si>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</si>
  <si>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</si>
  <si>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</si>
  <si>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</si>
  <si>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</si>
  <si>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</si>
  <si>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</si>
  <si>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</si>
  <si>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</si>
  <si>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</si>
  <si>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</si>
  <si>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</si>
  <si>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</si>
  <si>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</si>
  <si>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</si>
  <si>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</si>
  <si>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</si>
  <si>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</si>
  <si>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</si>
  <si>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</si>
  <si>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</si>
  <si>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</si>
  <si>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</si>
  <si>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</si>
  <si>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</si>
  <si>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</si>
  <si>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</si>
  <si>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</si>
  <si>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</si>
  <si>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</si>
  <si>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</si>
  <si>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</si>
  <si>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</si>
  <si>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</si>
  <si>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</si>
  <si>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</si>
  <si>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</si>
  <si>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</si>
  <si>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</si>
  <si>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</si>
  <si>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</si>
  <si>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</si>
  <si>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</si>
  <si>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</si>
  <si>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</si>
  <si>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</si>
  <si>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</si>
  <si>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</si>
  <si>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</si>
  <si>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</si>
  <si>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</si>
  <si>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</si>
  <si>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</si>
  <si>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</si>
  <si>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</si>
  <si>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</si>
  <si>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</si>
  <si>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</si>
  <si>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</si>
  <si>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</si>
  <si>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</si>
  <si>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</si>
  <si>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</si>
  <si>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</si>
  <si>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</si>
  <si>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</si>
  <si>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</si>
  <si>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</si>
  <si>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</si>
  <si>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</si>
  <si>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</si>
  <si>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</si>
  <si>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</si>
  <si>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</si>
  <si>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</si>
  <si>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</si>
  <si>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</si>
  <si>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</si>
  <si>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</si>
  <si>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</si>
  <si>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</si>
  <si>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</si>
  <si>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</si>
  <si>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</si>
  <si>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</si>
  <si>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</si>
  <si>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</si>
  <si>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</si>
  <si>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</si>
  <si>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</si>
  <si>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</si>
  <si>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</si>
  <si>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</si>
  <si>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</si>
  <si>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</si>
  <si>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</si>
  <si>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</si>
  <si>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</si>
  <si>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</si>
  <si>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</si>
  <si>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</si>
  <si>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</si>
  <si>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</si>
  <si>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</si>
  <si>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</si>
  <si>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</si>
  <si>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</si>
  <si>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</si>
  <si>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</si>
  <si>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</si>
  <si>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</si>
  <si>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</si>
  <si>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</si>
  <si>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</si>
  <si>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</si>
  <si>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</si>
  <si>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</si>
  <si>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</si>
  <si>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</si>
  <si>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</si>
  <si>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</si>
  <si>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</si>
  <si>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</si>
  <si>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</si>
  <si>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</si>
  <si>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</si>
  <si>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</si>
  <si>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</si>
  <si>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</si>
  <si>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</si>
  <si>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</si>
  <si>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</si>
  <si>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</si>
  <si>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</si>
  <si>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</si>
  <si>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</si>
  <si>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</si>
  <si>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</si>
  <si>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</si>
  <si>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</si>
  <si>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</si>
  <si>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</si>
  <si>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</si>
  <si>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</si>
  <si>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</si>
  <si>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</si>
  <si>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</si>
  <si>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</si>
  <si>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</si>
  <si>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</si>
  <si>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</si>
  <si>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</si>
  <si>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</si>
  <si>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</si>
  <si>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</si>
  <si>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</si>
  <si>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</si>
  <si>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</si>
  <si>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</si>
  <si>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</si>
  <si>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</si>
  <si>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</si>
  <si>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</si>
  <si>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</si>
  <si>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</si>
  <si>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</si>
  <si>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</si>
  <si>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</si>
  <si>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</si>
  <si>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</si>
  <si>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</si>
  <si>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</si>
  <si>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</si>
  <si>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</si>
  <si>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</si>
  <si>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</si>
  <si>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</si>
  <si>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</si>
  <si>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</si>
  <si>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</si>
  <si>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</si>
  <si>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</si>
  <si>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</si>
  <si>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</si>
  <si>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</si>
  <si>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</si>
  <si>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</si>
  <si>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</si>
  <si>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</si>
  <si>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</si>
  <si>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</si>
  <si>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</si>
  <si>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</si>
  <si>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</si>
  <si>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</si>
  <si>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</si>
  <si>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</si>
  <si>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</si>
  <si>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</si>
  <si>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</si>
  <si>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</si>
  <si>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</si>
  <si>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</si>
  <si>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</si>
  <si>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</si>
  <si>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</si>
  <si>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</si>
  <si>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</si>
  <si>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</si>
  <si>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</si>
  <si>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</si>
  <si>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</si>
  <si>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</si>
  <si>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</si>
  <si>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</si>
  <si>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</si>
  <si>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</si>
  <si>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</si>
  <si>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</si>
  <si>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</si>
  <si>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</si>
  <si>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</si>
  <si>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</si>
  <si>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</si>
  <si>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</si>
  <si>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</si>
  <si>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</si>
  <si>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</si>
  <si>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</si>
  <si>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</si>
  <si>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</si>
  <si>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</si>
  <si>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</si>
  <si>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</si>
  <si>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</si>
  <si>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</si>
  <si>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</si>
  <si>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</si>
  <si>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</si>
  <si>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</si>
  <si>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</si>
  <si>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</si>
  <si>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</si>
  <si>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</si>
  <si>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</si>
  <si>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</si>
  <si>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</si>
  <si>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</si>
  <si>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</si>
  <si>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</si>
  <si>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</si>
  <si>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</si>
  <si>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</si>
  <si>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</si>
  <si>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</si>
  <si>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</si>
  <si>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</si>
  <si>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</si>
  <si>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</si>
  <si>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</si>
  <si>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</si>
  <si>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</si>
  <si>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</si>
  <si>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</si>
  <si>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</si>
  <si>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</si>
  <si>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</si>
  <si>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</si>
  <si>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</si>
  <si>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</si>
  <si>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</si>
  <si>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</si>
  <si>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</si>
  <si>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</si>
  <si>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</si>
  <si>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</si>
  <si>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</si>
  <si>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</si>
  <si>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</si>
  <si>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</si>
  <si>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</si>
  <si>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</si>
  <si>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</si>
  <si>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</si>
  <si>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</si>
  <si>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</si>
  <si>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</si>
  <si>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</si>
  <si>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</si>
  <si>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</si>
  <si>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</si>
  <si>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</si>
  <si>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</si>
  <si>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</si>
  <si>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</si>
  <si>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</si>
  <si>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</si>
  <si>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</si>
  <si>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</si>
  <si>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</si>
  <si>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</si>
  <si>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</si>
  <si>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</si>
  <si>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</si>
  <si>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</si>
  <si>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</si>
  <si>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</si>
  <si>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</si>
  <si>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</si>
  <si>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</si>
  <si>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</si>
  <si>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</si>
  <si>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</si>
  <si>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</si>
  <si>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</si>
  <si>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</si>
  <si>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</si>
  <si>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</si>
  <si>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</si>
  <si>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</si>
  <si>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</si>
  <si>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</si>
  <si>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</si>
  <si>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</si>
  <si>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</si>
  <si>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</si>
  <si>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</si>
  <si>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</si>
  <si>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</si>
  <si>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</si>
  <si>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</si>
  <si>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</si>
  <si>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</si>
  <si>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</si>
  <si>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</si>
  <si>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</si>
  <si>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</si>
  <si>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</si>
  <si>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</si>
  <si>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</si>
  <si>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</si>
  <si>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</si>
  <si>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</si>
  <si>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</si>
  <si>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</si>
  <si>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</si>
  <si>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</si>
  <si>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</si>
  <si>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</si>
  <si>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</si>
  <si>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</si>
  <si>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</si>
  <si>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</si>
  <si>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</si>
  <si>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</si>
  <si>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</si>
  <si>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</si>
  <si>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</si>
  <si>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</si>
  <si>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</si>
  <si>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</si>
  <si>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</si>
  <si>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</si>
  <si>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</si>
  <si>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</si>
  <si>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</si>
  <si>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</si>
  <si>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</si>
  <si>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</si>
  <si>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</si>
  <si>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</si>
  <si>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</si>
  <si>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</si>
  <si>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</si>
  <si>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</si>
  <si>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</si>
  <si>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</si>
  <si>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</si>
  <si>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</si>
  <si>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</si>
  <si>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</si>
  <si>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</si>
  <si>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</si>
  <si>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</si>
  <si>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</si>
  <si>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</si>
  <si>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</si>
  <si>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</si>
  <si>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</si>
  <si>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</si>
  <si>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</si>
  <si>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</si>
  <si>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</si>
  <si>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</si>
  <si>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</si>
  <si>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</si>
  <si>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</si>
  <si>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</si>
  <si>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</si>
  <si>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</si>
  <si>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</si>
  <si>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</si>
  <si>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</si>
  <si>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</si>
  <si>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</si>
  <si>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</si>
  <si>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</si>
  <si>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</si>
  <si>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</si>
  <si>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</si>
  <si>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</si>
  <si>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</si>
  <si>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</si>
  <si>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</si>
  <si>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</si>
  <si>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</si>
  <si>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</si>
  <si>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</si>
  <si>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</si>
  <si>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</si>
  <si>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</si>
  <si>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</si>
  <si>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</si>
  <si>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</si>
  <si>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</si>
  <si>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</si>
  <si>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</si>
  <si>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</si>
  <si>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</si>
  <si>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</si>
  <si>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</si>
  <si>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</si>
  <si>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</si>
  <si>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</si>
  <si>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</si>
  <si>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</si>
  <si>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</si>
  <si>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</si>
  <si>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</si>
  <si>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</si>
  <si>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</si>
  <si>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</si>
  <si>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</si>
  <si>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</si>
  <si>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</si>
  <si>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</si>
  <si>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</si>
  <si>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</si>
  <si>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</si>
  <si>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</si>
  <si>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</si>
  <si>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</si>
  <si>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</si>
  <si>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</si>
  <si>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</si>
  <si>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</si>
  <si>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</si>
  <si>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</si>
  <si>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</si>
  <si>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</si>
  <si>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</si>
  <si>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</si>
  <si>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</si>
  <si>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</si>
  <si>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</si>
  <si>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</si>
  <si>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</si>
  <si>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</si>
  <si>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</si>
  <si>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</si>
  <si>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</si>
  <si>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</si>
  <si>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</si>
  <si>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</si>
  <si>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</si>
  <si>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</si>
  <si>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</si>
  <si>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</si>
  <si>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</si>
  <si>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</si>
  <si>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</si>
  <si>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</si>
  <si>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</si>
  <si>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</si>
  <si>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</si>
  <si>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</si>
  <si>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</si>
  <si>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</si>
  <si>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</si>
  <si>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</si>
  <si>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</si>
  <si>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</si>
  <si>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</si>
  <si>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</si>
  <si>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</si>
  <si>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</si>
  <si>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</si>
  <si>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</si>
  <si>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</si>
  <si>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</si>
  <si>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</si>
  <si>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</si>
  <si>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</si>
  <si>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</si>
  <si>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</si>
  <si>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</si>
  <si>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</si>
  <si>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</si>
  <si>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</si>
  <si>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</si>
  <si>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</si>
  <si>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</si>
  <si>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</si>
  <si>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</si>
  <si>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</si>
  <si>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</si>
  <si>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</si>
  <si>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</si>
  <si>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</si>
  <si>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</si>
  <si>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</si>
  <si>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</si>
  <si>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</si>
  <si>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</si>
  <si>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</si>
  <si>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</si>
  <si>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</si>
  <si>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</si>
  <si>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</si>
  <si>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</si>
  <si>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</si>
  <si>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</si>
  <si>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</si>
  <si>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</si>
  <si>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</si>
  <si>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</si>
  <si>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</si>
  <si>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</si>
  <si>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</si>
  <si>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</si>
  <si>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</si>
  <si>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</si>
  <si>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</si>
  <si>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</si>
  <si>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</si>
  <si>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</si>
  <si>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</si>
  <si>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</si>
  <si>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</si>
  <si>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</si>
  <si>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</si>
  <si>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</si>
  <si>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</si>
  <si>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</si>
  <si>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</si>
  <si>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</si>
  <si>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</si>
  <si>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</si>
  <si>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</si>
  <si>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</si>
  <si>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</si>
  <si>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</si>
  <si>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</si>
  <si>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</si>
  <si>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</si>
  <si>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</si>
  <si>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</si>
  <si>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</si>
  <si>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</si>
  <si>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</si>
  <si>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</si>
  <si>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</si>
  <si>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</si>
  <si>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</si>
  <si>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</si>
  <si>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</si>
  <si>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</si>
  <si>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</si>
  <si>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</si>
  <si>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</si>
  <si>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</si>
  <si>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</si>
  <si>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</si>
  <si>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</si>
  <si>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</si>
  <si>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</si>
  <si>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</si>
  <si>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</si>
  <si>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</si>
  <si>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</si>
  <si>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</si>
  <si>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</si>
  <si>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</si>
  <si>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</si>
  <si>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</si>
  <si>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</si>
  <si>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</si>
  <si>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</si>
  <si>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</si>
  <si>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</si>
  <si>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</si>
  <si>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</si>
  <si>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</si>
  <si>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</si>
  <si>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</si>
  <si>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</si>
  <si>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</si>
  <si>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</si>
  <si>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</si>
  <si>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</si>
  <si>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</si>
  <si>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</si>
  <si>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</si>
  <si>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</si>
  <si>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</si>
  <si>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</si>
  <si>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</si>
  <si>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</si>
  <si>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</si>
  <si>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</si>
  <si>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</si>
  <si>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</si>
  <si>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</si>
  <si>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</si>
  <si>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</si>
  <si>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</si>
  <si>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</si>
  <si>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</si>
  <si>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</si>
  <si>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</si>
  <si>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</si>
  <si>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</si>
  <si>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</si>
  <si>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</si>
  <si>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</si>
  <si>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</si>
  <si>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</si>
  <si>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</si>
  <si>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</si>
  <si>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</si>
  <si>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</si>
  <si>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</si>
  <si>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</si>
  <si>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</si>
  <si>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</si>
  <si>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</si>
  <si>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</si>
  <si>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</si>
  <si>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</si>
  <si>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</si>
  <si>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</si>
  <si>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</si>
  <si>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</si>
  <si>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</si>
  <si>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</si>
  <si>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</si>
  <si>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</si>
  <si>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</si>
  <si>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</si>
  <si>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</si>
  <si>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</si>
  <si>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</si>
  <si>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</si>
  <si>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</si>
  <si>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</si>
  <si>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</si>
  <si>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</si>
  <si>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</si>
  <si>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</si>
  <si>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</si>
  <si>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</si>
  <si>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</si>
  <si>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</si>
  <si>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</si>
  <si>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</si>
  <si>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</si>
  <si>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</si>
  <si>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</si>
  <si>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</si>
  <si>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</si>
  <si>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</si>
  <si>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</si>
  <si>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</si>
  <si>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</si>
  <si>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</si>
  <si>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</si>
  <si>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</si>
  <si>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</si>
  <si>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</si>
  <si>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</si>
  <si>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</si>
  <si>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</si>
  <si>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</si>
  <si>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</si>
  <si>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</si>
  <si>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</si>
  <si>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</si>
  <si>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</si>
  <si>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</si>
  <si>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</si>
  <si>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</si>
  <si>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</si>
  <si>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</si>
  <si>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</si>
  <si>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</si>
  <si>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</si>
  <si>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</si>
  <si>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</si>
  <si>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</si>
  <si>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</si>
  <si>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</si>
  <si>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</si>
  <si>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</si>
  <si>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</si>
  <si>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</si>
  <si>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</si>
  <si>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</si>
  <si>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</si>
  <si>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</si>
  <si>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</si>
  <si>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</si>
  <si>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</si>
  <si>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</si>
  <si>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</si>
  <si>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</si>
  <si>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</si>
  <si>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</si>
  <si>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</si>
  <si>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</si>
  <si>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</si>
  <si>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</si>
  <si>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</si>
  <si>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</si>
  <si>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</si>
  <si>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</si>
  <si>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</si>
  <si>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</si>
  <si>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</si>
  <si>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</si>
  <si>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</si>
  <si>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</si>
  <si>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</si>
  <si>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</si>
  <si>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</si>
  <si>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</si>
  <si>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</si>
  <si>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</si>
  <si>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</si>
  <si>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</si>
  <si>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</si>
  <si>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</si>
  <si>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</si>
  <si>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</si>
  <si>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</si>
  <si>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</si>
  <si>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</si>
  <si>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</si>
  <si>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</si>
  <si>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</si>
  <si>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</si>
  <si>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</si>
  <si>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</si>
  <si>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</si>
  <si>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</si>
  <si>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</si>
  <si>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</si>
  <si>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</si>
  <si>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</si>
  <si>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</si>
  <si>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</si>
  <si>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</si>
  <si>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</si>
  <si>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</si>
  <si>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</si>
  <si>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</si>
  <si>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</si>
  <si>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</si>
  <si>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</si>
  <si>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</si>
  <si>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</si>
  <si>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</si>
  <si>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</si>
  <si>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</si>
  <si>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</si>
  <si>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</si>
  <si>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</si>
  <si>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</si>
  <si>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</si>
  <si>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</si>
  <si>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</si>
  <si>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</si>
  <si>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</si>
  <si>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</si>
  <si>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</si>
  <si>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</si>
  <si>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</si>
  <si>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</si>
  <si>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</si>
  <si>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</si>
  <si>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</si>
  <si>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</si>
  <si>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</si>
  <si>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</si>
  <si>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</si>
  <si>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</si>
  <si>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</si>
  <si>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</si>
  <si>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</si>
  <si>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</si>
  <si>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</si>
  <si>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</si>
  <si>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</si>
  <si>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</si>
  <si>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</si>
  <si>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</si>
  <si>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</si>
  <si>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</si>
  <si>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</si>
  <si>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</si>
  <si>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</si>
  <si>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</si>
  <si>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</si>
  <si>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</si>
  <si>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</si>
  <si>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</si>
  <si>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</si>
  <si>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</si>
  <si>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</si>
  <si>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</si>
  <si>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</si>
  <si>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</si>
  <si>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</si>
  <si>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</si>
  <si>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</si>
  <si>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</si>
  <si>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</si>
  <si>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</si>
  <si>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</si>
  <si>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</si>
  <si>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</si>
  <si>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</si>
  <si>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</si>
  <si>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</si>
  <si>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</si>
  <si>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</si>
  <si>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</si>
  <si>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</si>
  <si>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</si>
  <si>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</si>
  <si>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</si>
  <si>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</si>
  <si>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</si>
  <si>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</si>
  <si>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</si>
  <si>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</si>
  <si>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</si>
  <si>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</si>
  <si>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</si>
  <si>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</si>
  <si>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</si>
  <si>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</si>
  <si>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</si>
  <si>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</si>
  <si>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</si>
  <si>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</si>
  <si>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</si>
  <si>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</si>
  <si>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</si>
  <si>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</si>
  <si>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</si>
  <si>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</si>
  <si>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</si>
  <si>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</si>
  <si>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</si>
  <si>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</si>
  <si>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</si>
  <si>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</si>
  <si>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</si>
  <si>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</si>
  <si>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</si>
  <si>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</si>
  <si>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</si>
  <si>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</si>
  <si>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</si>
  <si>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</si>
  <si>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</si>
  <si>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</si>
  <si>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</si>
  <si>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</si>
  <si>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</si>
  <si>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</si>
  <si>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</si>
  <si>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</si>
  <si>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</si>
  <si>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</si>
  <si>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</si>
  <si>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</si>
  <si>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</si>
  <si>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</si>
  <si>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</si>
  <si>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</si>
  <si>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</si>
  <si>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</si>
  <si>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</si>
  <si>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</si>
  <si>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</si>
  <si>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</si>
  <si>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</si>
  <si>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</si>
  <si>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</si>
  <si>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</si>
  <si>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</si>
  <si>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</si>
  <si>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</si>
  <si>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</si>
  <si>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</si>
  <si>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</si>
  <si>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</si>
  <si>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</si>
  <si>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</si>
  <si>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</si>
  <si>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</si>
  <si>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</si>
  <si>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</si>
  <si>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</si>
  <si>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</si>
  <si>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</si>
  <si>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</si>
  <si>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</si>
  <si>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</si>
  <si>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</si>
  <si>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</si>
  <si>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</si>
  <si>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</si>
  <si>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</si>
  <si>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</si>
  <si>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</si>
  <si>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</si>
  <si>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</si>
  <si>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</si>
  <si>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</si>
  <si>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</si>
  <si>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</si>
  <si>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</si>
  <si>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</si>
  <si>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</si>
  <si>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</si>
  <si>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</si>
  <si>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</si>
  <si>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</si>
  <si>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</si>
  <si>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</si>
  <si>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</si>
  <si>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</si>
  <si>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</si>
  <si>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</si>
  <si>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</si>
  <si>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</si>
  <si>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</si>
  <si>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</si>
  <si>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</si>
  <si>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</si>
  <si>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</si>
  <si>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</si>
  <si>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</si>
  <si>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</si>
  <si>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</si>
  <si>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</si>
  <si>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</si>
  <si>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</si>
  <si>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</si>
  <si>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</si>
  <si>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</si>
  <si>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</si>
  <si>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</si>
  <si>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</si>
  <si>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</si>
  <si>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</si>
  <si>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</si>
  <si>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</si>
  <si>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</si>
  <si>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</si>
  <si>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</si>
  <si>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</si>
  <si>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</si>
  <si>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</si>
  <si>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</si>
  <si>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</si>
  <si>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</si>
  <si>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</si>
  <si>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</si>
  <si>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</si>
  <si>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</si>
  <si>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</si>
  <si>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</si>
  <si>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</si>
  <si>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</si>
  <si>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</si>
  <si>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</si>
  <si>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</si>
  <si>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</si>
  <si>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</si>
  <si>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</si>
  <si>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</si>
  <si>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</si>
  <si>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</si>
  <si>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</si>
  <si>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</si>
  <si>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</si>
  <si>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</si>
  <si>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</si>
  <si>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</si>
  <si>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</si>
  <si>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</si>
  <si>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</si>
  <si>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</si>
  <si>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</si>
  <si>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</si>
  <si>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</si>
  <si>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</si>
  <si>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</si>
  <si>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</si>
  <si>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</si>
  <si>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</si>
  <si>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</si>
  <si>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</si>
  <si>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</si>
  <si>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</si>
  <si>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</si>
  <si>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</si>
  <si>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</si>
  <si>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</si>
  <si>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</si>
  <si>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</si>
  <si>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</si>
  <si>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</si>
  <si>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</si>
  <si>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</si>
  <si>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</si>
  <si>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</si>
  <si>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</si>
  <si>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</si>
  <si>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</si>
  <si>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</si>
  <si>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</si>
  <si>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</si>
  <si>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</si>
  <si>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</si>
  <si>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</si>
  <si>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</si>
  <si>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</si>
  <si>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</si>
  <si>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</si>
  <si>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</si>
  <si>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</si>
  <si>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</si>
  <si>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</si>
  <si>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</si>
  <si>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</si>
  <si>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</si>
  <si>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</si>
  <si>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</si>
  <si>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</si>
  <si>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</si>
  <si>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</si>
  <si>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</si>
  <si>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</si>
  <si>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</si>
  <si>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</si>
  <si>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</si>
  <si>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</si>
  <si>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</si>
  <si>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</si>
  <si>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</si>
  <si>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</si>
  <si>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</si>
  <si>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</si>
  <si>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</si>
  <si>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</si>
  <si>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</si>
  <si>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</si>
  <si>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</si>
  <si>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</si>
  <si>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</si>
  <si>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</si>
  <si>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</si>
  <si>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</si>
  <si>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</si>
  <si>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</si>
  <si>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</si>
  <si>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</si>
  <si>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</si>
  <si>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</si>
  <si>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</si>
  <si>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</si>
  <si>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</si>
  <si>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</si>
  <si>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</si>
  <si>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</si>
  <si>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</si>
  <si>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</si>
  <si>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</si>
  <si>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</si>
  <si>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</si>
  <si>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</si>
  <si>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</si>
  <si>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</si>
  <si>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</si>
  <si>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</si>
  <si>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</si>
  <si>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</si>
  <si>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</si>
  <si>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</si>
  <si>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</si>
  <si>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</si>
  <si>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</si>
  <si>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</si>
  <si>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</si>
  <si>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</si>
  <si>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</si>
  <si>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</si>
  <si>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</si>
  <si>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</si>
  <si>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</si>
  <si>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</si>
  <si>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</si>
  <si>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</si>
  <si>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</si>
  <si>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</si>
  <si>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</si>
  <si>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</si>
  <si>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</si>
  <si>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</si>
  <si>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</si>
  <si>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</si>
  <si>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</si>
  <si>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</si>
  <si>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</si>
  <si>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</si>
  <si>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</si>
  <si>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</si>
  <si>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</si>
  <si>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</si>
  <si>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</si>
  <si>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</si>
  <si>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</si>
  <si>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</si>
  <si>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</si>
  <si>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</si>
  <si>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</si>
  <si>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</si>
  <si>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</si>
  <si>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</si>
  <si>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</si>
  <si>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</si>
  <si>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</si>
  <si>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</si>
  <si>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</si>
  <si>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</si>
  <si>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</si>
  <si>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</si>
  <si>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</si>
  <si>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</si>
  <si>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</si>
  <si>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</si>
  <si>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</si>
  <si>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</si>
  <si>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</si>
  <si>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</si>
  <si>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</si>
  <si>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</si>
  <si>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</si>
  <si>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</si>
  <si>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</si>
  <si>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</si>
  <si>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</si>
  <si>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</si>
  <si>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</si>
  <si>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</si>
  <si>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</si>
  <si>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</si>
  <si>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</si>
  <si>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</si>
  <si>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</si>
  <si>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</si>
  <si>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</si>
  <si>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</si>
  <si>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</si>
  <si>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</si>
  <si>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</si>
  <si>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</si>
  <si>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</si>
  <si>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</si>
  <si>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</si>
  <si>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</si>
  <si>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</si>
  <si>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</si>
  <si>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</si>
  <si>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</si>
  <si>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</si>
  <si>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</si>
  <si>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</si>
  <si>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</si>
  <si>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</si>
  <si>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</si>
  <si>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</si>
  <si>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</si>
  <si>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</si>
  <si>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</si>
  <si>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</si>
  <si>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</si>
  <si>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</si>
  <si>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</si>
  <si>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</si>
  <si>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</si>
  <si>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</si>
  <si>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</si>
  <si>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</si>
  <si>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</si>
  <si>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</si>
  <si>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</si>
  <si>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</si>
  <si>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</si>
  <si>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</si>
  <si>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</si>
  <si>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</si>
  <si>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</si>
  <si>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</si>
  <si>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</si>
  <si>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</si>
  <si>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</si>
  <si>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</si>
  <si>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</si>
  <si>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</si>
  <si>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</si>
  <si>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</si>
  <si>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</si>
  <si>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</si>
  <si>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</si>
  <si>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</si>
  <si>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</si>
  <si>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</si>
  <si>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</si>
  <si>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</si>
  <si>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</si>
  <si>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</si>
  <si>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</si>
  <si>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</si>
  <si>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</si>
  <si>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</si>
  <si>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</si>
  <si>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</si>
  <si>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</si>
  <si>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</si>
  <si>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</si>
  <si>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</si>
  <si>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</si>
  <si>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</si>
  <si>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</si>
  <si>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</si>
  <si>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</si>
  <si>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</si>
  <si>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</si>
  <si>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</si>
  <si>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</si>
  <si>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</si>
  <si>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</si>
  <si>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</si>
  <si>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</si>
  <si>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</si>
  <si>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</si>
  <si>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</si>
  <si>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</si>
  <si>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</si>
  <si>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</si>
  <si>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</si>
  <si>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</si>
  <si>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</si>
  <si>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</si>
  <si>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</si>
  <si>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</si>
  <si>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</si>
  <si>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</si>
  <si>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</si>
  <si>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</si>
  <si>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</si>
  <si>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</si>
  <si>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</si>
  <si>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</si>
  <si>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</si>
  <si>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</si>
  <si>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</si>
  <si>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</si>
  <si>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</si>
  <si>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</si>
  <si>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</si>
  <si>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</si>
  <si>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</si>
  <si>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</si>
  <si>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</si>
  <si>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</si>
  <si>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</si>
  <si>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</si>
  <si>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</si>
  <si>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</si>
  <si>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</si>
  <si>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</si>
  <si>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</si>
  <si>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</si>
  <si>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</si>
  <si>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</si>
  <si>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</si>
  <si>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</si>
  <si>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</si>
  <si>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</si>
  <si>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</si>
  <si>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</si>
  <si>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</si>
  <si>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</si>
  <si>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</si>
  <si>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</si>
  <si>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</si>
  <si>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</si>
  <si>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</si>
  <si>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</si>
  <si>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</si>
  <si>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</si>
  <si>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</si>
  <si>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</si>
  <si>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</si>
  <si>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</si>
  <si>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</si>
  <si>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</si>
  <si>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</si>
  <si>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</si>
  <si>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</si>
  <si>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</si>
  <si>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</si>
  <si>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</si>
  <si>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</si>
  <si>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</si>
  <si>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</si>
  <si>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</si>
  <si>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</si>
  <si>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</si>
  <si>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</si>
  <si>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</si>
  <si>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</si>
  <si>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</si>
  <si>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</si>
  <si>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</si>
  <si>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</si>
  <si>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</si>
  <si>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</si>
  <si>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</si>
  <si>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</si>
  <si>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</si>
  <si>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</si>
  <si>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</si>
  <si>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</si>
  <si>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</si>
  <si>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</si>
  <si>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</si>
  <si>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</si>
  <si>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</si>
  <si>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</si>
  <si>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</si>
  <si>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</si>
  <si>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</si>
  <si>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</si>
  <si>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</si>
  <si>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</si>
  <si>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</si>
  <si>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</si>
  <si>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</si>
  <si>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</si>
  <si>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</si>
  <si>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</si>
  <si>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</si>
  <si>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</si>
  <si>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</si>
  <si>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</si>
  <si>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</si>
  <si>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</si>
  <si>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</si>
  <si>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</si>
  <si>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</si>
  <si>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</si>
  <si>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</si>
  <si>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</si>
  <si>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</si>
  <si>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</si>
  <si>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</si>
  <si>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</si>
  <si>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</si>
  <si>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</si>
  <si>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</si>
  <si>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</si>
  <si>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</si>
  <si>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</si>
  <si>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</si>
  <si>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</si>
  <si>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</si>
  <si>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</si>
  <si>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</si>
  <si>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</si>
  <si>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</si>
  <si>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</si>
  <si>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</si>
  <si>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</si>
  <si>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</si>
  <si>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</si>
  <si>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</si>
  <si>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</si>
  <si>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</si>
  <si>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</si>
  <si>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</si>
  <si>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</si>
  <si>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</si>
  <si>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</si>
  <si>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</si>
  <si>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</si>
  <si>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</si>
  <si>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</si>
  <si>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</si>
  <si>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</si>
  <si>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</si>
  <si>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</si>
  <si>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</si>
  <si>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</si>
  <si>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</si>
  <si>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</si>
  <si>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</si>
  <si>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</si>
  <si>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</si>
  <si>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</si>
  <si>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</si>
  <si>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</si>
  <si>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</si>
  <si>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</si>
  <si>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</si>
  <si>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</si>
  <si>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</si>
  <si>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</si>
  <si>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</si>
  <si>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</si>
  <si>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</si>
  <si>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</si>
  <si>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</si>
  <si>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</si>
  <si>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</si>
  <si>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</si>
  <si>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</si>
  <si>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</si>
  <si>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</si>
  <si>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</si>
  <si>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</si>
  <si>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</si>
  <si>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</si>
  <si>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</si>
  <si>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</si>
  <si>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</si>
  <si>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</si>
  <si>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</si>
  <si>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</si>
  <si>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</si>
  <si>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</si>
  <si>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</si>
  <si>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</si>
  <si>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</si>
  <si>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</si>
  <si>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</si>
  <si>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</si>
  <si>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</si>
  <si>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</si>
  <si>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</si>
  <si>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</si>
  <si>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</si>
  <si>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</si>
  <si>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</si>
  <si>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</si>
  <si>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</si>
  <si>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</si>
  <si>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</si>
  <si>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</si>
  <si>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</si>
  <si>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</si>
  <si>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</si>
  <si>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</si>
  <si>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</si>
  <si>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</si>
  <si>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</si>
  <si>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</si>
  <si>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</si>
  <si>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</si>
  <si>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</si>
  <si>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</si>
  <si>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</si>
  <si>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</si>
  <si>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</si>
  <si>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</si>
  <si>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</si>
  <si>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</si>
  <si>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</si>
  <si>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</si>
  <si>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</si>
  <si>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</si>
  <si>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</si>
  <si>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</si>
  <si>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</si>
  <si>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</si>
  <si>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</si>
  <si>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</si>
  <si>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</si>
  <si>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</si>
  <si>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</si>
  <si>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</si>
  <si>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</si>
  <si>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</si>
  <si>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</si>
  <si>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</si>
  <si>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</si>
  <si>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</si>
  <si>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</si>
  <si>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</si>
  <si>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</si>
  <si>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</si>
  <si>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</si>
  <si>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</si>
  <si>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</si>
  <si>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</si>
  <si>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</si>
  <si>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</si>
  <si>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</si>
  <si>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</si>
  <si>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</si>
  <si>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</si>
  <si>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</si>
  <si>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</si>
  <si>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</si>
  <si>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</si>
  <si>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</si>
  <si>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</si>
  <si>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</si>
  <si>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</si>
  <si>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</si>
  <si>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</si>
  <si>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</si>
  <si>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</si>
  <si>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</si>
  <si>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</si>
  <si>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</si>
  <si>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</si>
  <si>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</si>
  <si>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</si>
  <si>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</si>
  <si>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</si>
  <si>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</si>
  <si>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</si>
  <si>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</si>
  <si>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</si>
  <si>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</si>
  <si>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</si>
  <si>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</si>
  <si>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</si>
  <si>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</si>
  <si>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</si>
  <si>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</si>
  <si>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</si>
  <si>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</si>
  <si>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</si>
  <si>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</si>
  <si>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</si>
  <si>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</si>
  <si>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</si>
  <si>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</si>
  <si>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</si>
  <si>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</si>
  <si>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</si>
  <si>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</si>
  <si>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</si>
  <si>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</si>
  <si>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</si>
  <si>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</si>
  <si>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</si>
  <si>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</si>
  <si>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</si>
  <si>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</si>
  <si>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</si>
  <si>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</si>
  <si>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</si>
  <si>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</si>
  <si>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</si>
  <si>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</si>
  <si>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</si>
  <si>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</si>
  <si>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</si>
  <si>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</si>
  <si>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</si>
  <si>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</si>
  <si>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</si>
  <si>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</si>
  <si>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</si>
  <si>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</si>
  <si>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</si>
  <si>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</si>
  <si>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</si>
  <si>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</si>
  <si>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</si>
  <si>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</si>
  <si>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</si>
  <si>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</si>
  <si>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</si>
  <si>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</si>
  <si>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</si>
  <si>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</si>
  <si>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</si>
  <si>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</si>
  <si>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</si>
  <si>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</si>
  <si>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</si>
  <si>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</si>
  <si>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</si>
  <si>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</si>
  <si>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</si>
  <si>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</si>
  <si>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</si>
  <si>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</si>
  <si>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</si>
  <si>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</si>
  <si>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</si>
  <si>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</si>
  <si>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</si>
  <si>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</si>
  <si>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</si>
  <si>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</si>
  <si>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</si>
  <si>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</si>
  <si>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</si>
  <si>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</si>
  <si>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</si>
  <si>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</si>
  <si>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</si>
  <si>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</si>
  <si>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</si>
  <si>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</si>
  <si>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</si>
  <si>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</si>
  <si>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</si>
  <si>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</si>
  <si>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</si>
  <si>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</si>
  <si>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</si>
  <si>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</si>
  <si>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</si>
  <si>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</si>
  <si>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</si>
  <si>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</si>
  <si>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</si>
  <si>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</si>
  <si>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</si>
  <si>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</si>
  <si>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</si>
  <si>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</si>
  <si>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</si>
  <si>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</si>
  <si>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</si>
  <si>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</si>
  <si>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</si>
  <si>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</si>
  <si>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</si>
  <si>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</si>
  <si>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</si>
  <si>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</si>
  <si>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</si>
  <si>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</si>
  <si>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</si>
  <si>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</si>
  <si>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</si>
  <si>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</si>
  <si>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</si>
  <si>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</si>
  <si>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</si>
  <si>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</si>
  <si>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</si>
  <si>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</si>
  <si>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</si>
  <si>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</si>
  <si>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</si>
  <si>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</si>
  <si>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</si>
  <si>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</si>
  <si>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</si>
  <si>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</si>
  <si>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</si>
  <si>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</si>
  <si>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</si>
  <si>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</si>
  <si>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</si>
  <si>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</si>
  <si>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</si>
  <si>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</si>
  <si>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</si>
  <si>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</si>
  <si>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</si>
  <si>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</si>
  <si>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</si>
  <si>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</si>
  <si>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</si>
  <si>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</si>
  <si>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</si>
  <si>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</si>
  <si>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</si>
  <si>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</si>
  <si>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</si>
  <si>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</si>
  <si>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</si>
  <si>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</si>
  <si>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</si>
  <si>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</si>
  <si>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</si>
  <si>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</si>
  <si>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</si>
  <si>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</si>
  <si>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</si>
  <si>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</si>
  <si>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</si>
  <si>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</si>
  <si>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</si>
  <si>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</si>
  <si>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</si>
  <si>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</si>
  <si>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</si>
  <si>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</si>
  <si>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</si>
  <si>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</si>
  <si>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</si>
  <si>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</si>
  <si>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</si>
  <si>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</si>
  <si>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</si>
  <si>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</si>
  <si>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</si>
  <si>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</si>
  <si>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</si>
  <si>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</si>
  <si>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</si>
  <si>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</si>
  <si>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</si>
  <si>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</si>
  <si>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</si>
  <si>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</si>
  <si>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</si>
  <si>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</si>
  <si>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</si>
  <si>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</si>
  <si>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</si>
  <si>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</si>
  <si>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</si>
  <si>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</si>
  <si>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</si>
  <si>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</si>
  <si>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</si>
  <si>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</si>
  <si>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</si>
  <si>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</si>
  <si>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</si>
  <si>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</si>
  <si>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</si>
  <si>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</si>
  <si>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</si>
  <si>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</si>
  <si>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</si>
  <si>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</si>
  <si>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</si>
  <si>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</si>
  <si>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</si>
  <si>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</si>
  <si>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</si>
  <si>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</si>
  <si>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</si>
  <si>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</si>
  <si>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</si>
  <si>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</si>
  <si>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</si>
  <si>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</si>
  <si>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</si>
  <si>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</si>
  <si>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</si>
  <si>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</si>
  <si>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</si>
  <si>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</si>
  <si>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</si>
  <si>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</si>
  <si>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</si>
  <si>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</si>
  <si>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</si>
  <si>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</si>
  <si>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</si>
  <si>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</si>
  <si>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</si>
  <si>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</si>
  <si>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</si>
  <si>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</si>
  <si>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</si>
  <si>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</si>
  <si>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</si>
  <si>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</si>
  <si>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</si>
  <si>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</si>
  <si>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</si>
  <si>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</si>
  <si>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</si>
  <si>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</si>
  <si>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</si>
  <si>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</si>
  <si>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</si>
  <si>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</si>
  <si>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</si>
  <si>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</si>
  <si>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</si>
  <si>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</si>
  <si>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</si>
  <si>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</si>
  <si>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</si>
  <si>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</si>
  <si>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</si>
  <si>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</si>
  <si>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</si>
  <si>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</si>
  <si>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</si>
  <si>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</si>
  <si>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</si>
  <si>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</si>
  <si>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</si>
  <si>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</si>
  <si>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</si>
  <si>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</si>
  <si>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</si>
  <si>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</si>
  <si>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</si>
  <si>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</si>
  <si>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</si>
  <si>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</si>
  <si>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</si>
  <si>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</si>
  <si>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</si>
  <si>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</si>
  <si>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</si>
  <si>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</si>
  <si>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</si>
  <si>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</si>
  <si>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</si>
  <si>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</si>
  <si>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</si>
  <si>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</si>
  <si>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</si>
  <si>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</si>
  <si>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</si>
  <si>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</si>
  <si>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</si>
  <si>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</si>
  <si>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</si>
  <si>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</si>
  <si>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</si>
  <si>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</si>
  <si>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</si>
  <si>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</si>
  <si>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</si>
  <si>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</si>
  <si>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</si>
  <si>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</si>
  <si>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</si>
  <si>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</si>
  <si>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</si>
  <si>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</si>
  <si>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</si>
  <si>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</si>
  <si>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</si>
  <si>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</si>
  <si>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</si>
  <si>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</si>
  <si>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</si>
  <si>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</si>
  <si>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</si>
  <si>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</si>
  <si>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</si>
  <si>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</si>
  <si>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</si>
  <si>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</si>
  <si>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</si>
  <si>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</si>
  <si>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</si>
  <si>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</si>
  <si>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</si>
  <si>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</si>
  <si>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</si>
  <si>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</si>
  <si>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</si>
  <si>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</si>
  <si>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</si>
  <si>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</si>
  <si>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</si>
  <si>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</si>
  <si>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</si>
  <si>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</si>
  <si>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</si>
  <si>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</si>
  <si>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</si>
  <si>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</si>
  <si>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</si>
  <si>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</si>
  <si>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</si>
  <si>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</si>
  <si>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</si>
  <si>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</si>
  <si>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</si>
  <si>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</si>
  <si>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</si>
  <si>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</si>
  <si>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</si>
  <si>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</si>
  <si>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</si>
  <si>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</si>
  <si>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</si>
  <si>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</si>
  <si>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</si>
  <si>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</si>
  <si>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</si>
  <si>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</si>
  <si>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</si>
  <si>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</si>
  <si>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</si>
  <si>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</si>
  <si>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</si>
  <si>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</si>
  <si>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</si>
  <si>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</si>
  <si>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</si>
  <si>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</si>
  <si>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</si>
  <si>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</si>
  <si>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</si>
  <si>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</si>
  <si>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</si>
  <si>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</si>
  <si>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</si>
  <si>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</si>
  <si>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</si>
  <si>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</si>
  <si>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</si>
  <si>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</si>
  <si>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</si>
  <si>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</si>
  <si>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</si>
  <si>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</si>
  <si>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</si>
  <si>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</si>
  <si>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</si>
  <si>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</si>
  <si>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</si>
  <si>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</si>
  <si>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</si>
  <si>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</si>
  <si>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</si>
  <si>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</si>
  <si>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</si>
  <si>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</si>
  <si>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</si>
  <si>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</si>
  <si>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</si>
  <si>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</si>
  <si>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</si>
  <si>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</si>
  <si>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</si>
  <si>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</si>
  <si>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</si>
  <si>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</si>
  <si>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</si>
  <si>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</si>
  <si>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</si>
  <si>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</si>
  <si>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</si>
  <si>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</si>
  <si>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</si>
  <si>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</si>
  <si>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</si>
  <si>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</si>
  <si>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</si>
  <si>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</si>
  <si>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</si>
  <si>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</si>
  <si>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</si>
  <si>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</si>
  <si>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</si>
  <si>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</si>
  <si>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</si>
  <si>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</si>
  <si>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</si>
  <si>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</si>
  <si>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</si>
  <si>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</si>
  <si>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</si>
  <si>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</si>
  <si>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</si>
  <si>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</si>
  <si>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</si>
  <si>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</si>
  <si>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</si>
  <si>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</si>
  <si>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</si>
  <si>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</si>
  <si>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</si>
  <si>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</si>
  <si>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</si>
  <si>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</si>
  <si>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</si>
  <si>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</si>
  <si>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</si>
  <si>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</si>
  <si>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</si>
  <si>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</si>
  <si>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</si>
  <si>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</si>
  <si>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</si>
  <si>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</si>
  <si>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</si>
  <si>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</si>
  <si>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</si>
  <si>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</si>
  <si>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</si>
  <si>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</si>
  <si>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</si>
  <si>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</si>
  <si>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</si>
  <si>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</si>
  <si>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</si>
  <si>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</si>
  <si>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</si>
  <si>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</si>
  <si>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</si>
  <si>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</si>
  <si>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</si>
  <si>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</si>
  <si>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</si>
  <si>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</si>
  <si>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</si>
  <si>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</si>
  <si>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</si>
  <si>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</si>
  <si>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</si>
  <si>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</si>
  <si>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</si>
  <si>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</si>
  <si>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</si>
  <si>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</si>
  <si>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</si>
  <si>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</si>
  <si>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</si>
  <si>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</si>
  <si>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</si>
  <si>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</si>
  <si>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</si>
  <si>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</si>
  <si>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</si>
  <si>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</si>
  <si>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</si>
  <si>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</si>
  <si>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</si>
  <si>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</si>
  <si>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</si>
  <si>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</si>
  <si>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</si>
  <si>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</si>
  <si>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</si>
  <si>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</si>
  <si>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</si>
  <si>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</si>
  <si>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</si>
  <si>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</si>
  <si>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</si>
  <si>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</si>
  <si>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</si>
  <si>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</si>
  <si>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</si>
  <si>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</si>
  <si>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</si>
  <si>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</si>
  <si>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</si>
  <si>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</si>
  <si>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</si>
  <si>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</si>
  <si>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</si>
  <si>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</si>
  <si>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</si>
  <si>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</si>
  <si>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</si>
  <si>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</si>
  <si>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</si>
  <si>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</si>
  <si>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</si>
  <si>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</si>
  <si>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</si>
  <si>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</si>
  <si>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</si>
  <si>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</si>
  <si>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</si>
  <si>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</si>
  <si>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</si>
  <si>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</si>
  <si>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</si>
  <si>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</si>
  <si>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</si>
  <si>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</si>
  <si>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</si>
  <si>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</si>
  <si>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</si>
  <si>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</si>
  <si>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</si>
  <si>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</si>
  <si>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</si>
  <si>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</si>
  <si>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</si>
  <si>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</si>
  <si>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</si>
  <si>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</si>
  <si>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</si>
  <si>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</si>
  <si>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</si>
  <si>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</si>
  <si>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</si>
  <si>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</si>
  <si>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</si>
  <si>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</si>
  <si>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</si>
  <si>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</si>
  <si>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</si>
  <si>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</si>
  <si>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</si>
  <si>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</si>
  <si>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</si>
  <si>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</si>
  <si>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</si>
  <si>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</si>
  <si>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</si>
  <si>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</si>
  <si>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</si>
  <si>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</si>
  <si>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</si>
  <si>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</si>
  <si>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</si>
  <si>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</si>
  <si>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</si>
  <si>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</si>
  <si>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</si>
  <si>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</si>
  <si>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</si>
  <si>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</si>
  <si>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</si>
  <si>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</si>
  <si>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</si>
  <si>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</si>
  <si>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</si>
  <si>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</si>
  <si>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</si>
  <si>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</si>
  <si>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</si>
  <si>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</si>
  <si>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</si>
  <si>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</si>
  <si>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</si>
  <si>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</si>
  <si>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</si>
  <si>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</si>
  <si>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</si>
  <si>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</si>
  <si>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</si>
  <si>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</si>
  <si>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</si>
  <si>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</si>
  <si>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</si>
  <si>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</si>
  <si>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</si>
  <si>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</si>
  <si>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</si>
  <si>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</si>
  <si>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</si>
  <si>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</si>
  <si>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</si>
  <si>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</si>
  <si>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</si>
  <si>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</si>
  <si>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</si>
  <si>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</si>
  <si>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</si>
  <si>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</si>
  <si>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</si>
  <si>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</si>
  <si>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</si>
  <si>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</si>
  <si>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</si>
  <si>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</si>
  <si>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</si>
  <si>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</si>
  <si>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</si>
  <si>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</si>
  <si>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</si>
  <si>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</si>
  <si>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</si>
  <si>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</si>
  <si>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</si>
  <si>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</si>
  <si>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</si>
  <si>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</si>
  <si>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</si>
  <si>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</si>
  <si>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</si>
  <si>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</si>
  <si>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</si>
  <si>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</si>
  <si>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</si>
  <si>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</si>
  <si>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</si>
  <si>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</si>
  <si>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</si>
  <si>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</si>
  <si>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</si>
  <si>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</si>
  <si>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</si>
  <si>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</si>
  <si>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</si>
  <si>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</si>
  <si>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</si>
  <si>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</si>
  <si>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</si>
  <si>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</si>
  <si>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</si>
  <si>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</si>
  <si>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</si>
  <si>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</si>
  <si>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</si>
  <si>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</si>
  <si>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</si>
  <si>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</si>
  <si>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</si>
  <si>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</si>
  <si>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</si>
  <si>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</si>
  <si>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</si>
  <si>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</si>
  <si>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</si>
  <si>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</si>
  <si>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</si>
  <si>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</si>
  <si>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</si>
  <si>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</si>
  <si>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</si>
  <si>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</si>
  <si>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</si>
  <si>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</si>
  <si>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</si>
  <si>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</si>
  <si>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</si>
  <si>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</si>
  <si>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</si>
  <si>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</si>
  <si>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</si>
  <si>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</si>
  <si>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</si>
  <si>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</si>
  <si>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</si>
  <si>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</si>
  <si>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</si>
  <si>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</si>
  <si>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</si>
  <si>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</si>
  <si>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</si>
  <si>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</si>
  <si>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</si>
  <si>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</si>
  <si>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</si>
  <si>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</si>
  <si>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</si>
  <si>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</si>
  <si>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</si>
  <si>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</si>
  <si>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</si>
  <si>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</si>
  <si>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</si>
  <si>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</si>
  <si>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</si>
  <si>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</si>
  <si>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</si>
  <si>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</si>
  <si>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</si>
  <si>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</si>
  <si>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</si>
  <si>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</si>
  <si>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</si>
  <si>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</si>
  <si>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</si>
  <si>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</si>
  <si>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</si>
  <si>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</si>
  <si>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</si>
  <si>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</si>
  <si>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</si>
  <si>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</si>
  <si>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</si>
  <si>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</si>
  <si>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</si>
  <si>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</si>
  <si>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</si>
  <si>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</si>
  <si>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</si>
  <si>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</si>
  <si>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</si>
  <si>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</si>
  <si>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</si>
  <si>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</si>
  <si>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</si>
  <si>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</si>
  <si>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</si>
  <si>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</si>
  <si>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</si>
  <si>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</si>
  <si>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</si>
  <si>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</si>
  <si>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</si>
  <si>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</si>
  <si>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</si>
  <si>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</si>
  <si>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</si>
  <si>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</si>
  <si>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</si>
  <si>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</si>
  <si>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</si>
  <si>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</si>
  <si>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</si>
  <si>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</si>
  <si>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</si>
  <si>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</si>
  <si>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</si>
  <si>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</si>
  <si>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</si>
  <si>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</si>
  <si>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</si>
  <si>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</si>
  <si>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</si>
  <si>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</si>
  <si>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</si>
  <si>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</si>
  <si>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</si>
  <si>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</si>
  <si>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</si>
  <si>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</si>
  <si>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</si>
  <si>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</si>
  <si>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</si>
  <si>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</si>
  <si>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</si>
  <si>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</si>
  <si>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</si>
  <si>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</si>
  <si>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</si>
  <si>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</si>
  <si>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</si>
  <si>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</si>
  <si>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</si>
  <si>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</si>
  <si>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</si>
  <si>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</si>
  <si>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</si>
  <si>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</si>
  <si>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</si>
  <si>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</si>
  <si>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</si>
  <si>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</si>
  <si>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</si>
  <si>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</si>
  <si>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</si>
  <si>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</si>
  <si>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</si>
  <si>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</si>
  <si>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</si>
  <si>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</si>
  <si>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</si>
  <si>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</si>
  <si>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</si>
  <si>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</si>
  <si>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</si>
  <si>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</si>
  <si>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</si>
  <si>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</si>
  <si>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</si>
  <si>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</si>
  <si>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</si>
  <si>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</si>
  <si>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</si>
  <si>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</si>
  <si>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</si>
  <si>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</si>
  <si>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</si>
  <si>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</si>
  <si>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</si>
  <si>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</si>
  <si>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</si>
  <si>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</si>
  <si>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</si>
  <si>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</si>
  <si>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</si>
  <si>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</si>
  <si>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</si>
  <si>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</si>
  <si>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</si>
  <si>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</si>
  <si>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</si>
  <si>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</si>
  <si>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</si>
  <si>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</si>
  <si>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</si>
  <si>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</si>
  <si>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</si>
  <si>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</si>
  <si>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</si>
  <si>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</si>
  <si>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</si>
  <si>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</si>
  <si>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</si>
  <si>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</si>
  <si>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</si>
  <si>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</si>
  <si>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</si>
  <si>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</si>
  <si>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</si>
  <si>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</si>
  <si>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</si>
  <si>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</si>
  <si>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</si>
  <si>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</si>
  <si>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</si>
  <si>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</si>
  <si>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</si>
  <si>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</si>
  <si>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</si>
  <si>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</si>
  <si>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</si>
  <si>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</si>
  <si>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</si>
  <si>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</si>
  <si>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</si>
  <si>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</si>
  <si>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</si>
  <si>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</si>
  <si>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</si>
  <si>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</si>
  <si>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</si>
  <si>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</si>
  <si>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</si>
  <si>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</si>
  <si>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</si>
  <si>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</si>
  <si>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</si>
  <si>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</si>
  <si>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</si>
  <si>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</si>
  <si>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</si>
  <si>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</si>
  <si>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</si>
  <si>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</si>
  <si>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</si>
  <si>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</si>
  <si>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</si>
  <si>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</si>
  <si>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</si>
  <si>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</si>
  <si>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</si>
  <si>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</si>
  <si>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</si>
  <si>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</si>
  <si>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</si>
  <si>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</si>
  <si>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</si>
  <si>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</si>
  <si>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</si>
  <si>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</si>
  <si>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</si>
  <si>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</si>
  <si>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</si>
  <si>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</si>
  <si>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</si>
  <si>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</si>
  <si>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</si>
  <si>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</si>
  <si>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</si>
  <si>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</si>
  <si>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</si>
  <si>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</si>
  <si>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</si>
  <si>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</si>
  <si>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</si>
  <si>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</si>
  <si>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</si>
  <si>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</si>
  <si>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</si>
  <si>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</si>
  <si>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</si>
  <si>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</si>
  <si>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</si>
  <si>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</si>
  <si>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</si>
  <si>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</si>
  <si>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</si>
  <si>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</si>
  <si>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</si>
  <si>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</si>
  <si>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</si>
  <si>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</si>
  <si>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</si>
  <si>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</si>
  <si>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</si>
  <si>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</si>
  <si>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</si>
  <si>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</si>
  <si>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</si>
  <si>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</si>
  <si>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</si>
  <si>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</si>
  <si>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</si>
  <si>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</si>
  <si>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</si>
  <si>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</si>
  <si>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</si>
  <si>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</si>
  <si>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</si>
  <si>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</si>
  <si>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</si>
  <si>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</si>
  <si>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</si>
  <si>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</si>
  <si>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</si>
  <si>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</si>
  <si>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</si>
  <si>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</si>
  <si>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</si>
  <si>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</si>
  <si>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</si>
  <si>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</si>
  <si>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</si>
  <si>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</si>
  <si>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</si>
  <si>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</si>
  <si>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</si>
  <si>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</si>
  <si>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</si>
  <si>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</si>
  <si>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</si>
  <si>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</si>
  <si>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</si>
  <si>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</si>
  <si>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</si>
  <si>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</si>
  <si>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</si>
  <si>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</si>
  <si>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</si>
  <si>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</si>
  <si>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</si>
  <si>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</si>
  <si>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</si>
  <si>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</si>
  <si>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</si>
  <si>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</si>
  <si>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</si>
  <si>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</si>
  <si>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</si>
  <si>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</si>
  <si>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</si>
  <si>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</si>
  <si>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</si>
  <si>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</si>
  <si>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</si>
  <si>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</si>
  <si>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</si>
  <si>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</si>
  <si>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</si>
  <si>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</si>
  <si>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</si>
  <si>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</si>
  <si>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</si>
  <si>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</si>
  <si>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</si>
  <si>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</si>
  <si>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</si>
  <si>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</si>
  <si>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</si>
  <si>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</si>
  <si>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</si>
  <si>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</si>
  <si>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</si>
  <si>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</si>
  <si>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</si>
  <si>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</si>
  <si>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</si>
  <si>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</si>
  <si>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</si>
  <si>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</si>
  <si>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</si>
  <si>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</si>
  <si>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</si>
  <si>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</si>
  <si>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</si>
  <si>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</si>
  <si>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</si>
  <si>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</si>
  <si>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</si>
  <si>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</si>
  <si>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</si>
  <si>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</si>
  <si>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</si>
  <si>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</si>
  <si>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</si>
  <si>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</si>
  <si>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</si>
  <si>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</si>
  <si>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</si>
  <si>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</si>
  <si>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</si>
  <si>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</si>
  <si>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</si>
  <si>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</si>
  <si>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</si>
  <si>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</si>
  <si>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</si>
  <si>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</si>
  <si>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</si>
  <si>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</si>
  <si>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</si>
  <si>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</si>
  <si>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</si>
  <si>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</si>
  <si>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</si>
  <si>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</si>
  <si>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</si>
  <si>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</si>
  <si>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</si>
  <si>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</si>
  <si>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</si>
  <si>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</si>
  <si>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</si>
  <si>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</si>
  <si>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</si>
  <si>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</si>
  <si>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</si>
  <si>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</si>
  <si>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</si>
  <si>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</si>
  <si>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</si>
  <si>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</si>
  <si>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</si>
  <si>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</si>
  <si>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</si>
  <si>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</si>
  <si>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</si>
  <si>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</si>
  <si>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</si>
  <si>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</si>
  <si>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</si>
  <si>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</si>
  <si>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</si>
  <si>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</si>
  <si>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</si>
  <si>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</si>
  <si>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</si>
  <si>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</si>
  <si>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</si>
  <si>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</si>
  <si>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</si>
  <si>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</si>
  <si>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</si>
  <si>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</si>
  <si>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</si>
  <si>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</si>
  <si>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</si>
  <si>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</si>
  <si>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</si>
  <si>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</si>
  <si>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</si>
  <si>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</si>
  <si>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</si>
  <si>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</si>
  <si>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</si>
  <si>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</si>
  <si>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</si>
  <si>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</si>
  <si>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</si>
  <si>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</si>
  <si>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</si>
  <si>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</si>
  <si>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</si>
  <si>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</si>
  <si>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</si>
  <si>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</si>
  <si>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</si>
  <si>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</si>
  <si>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</si>
  <si>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</si>
  <si>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</si>
  <si>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</si>
  <si>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</si>
  <si>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</si>
  <si>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</si>
  <si>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</si>
  <si>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</si>
  <si>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</si>
  <si>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</si>
  <si>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</si>
  <si>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</si>
  <si>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</si>
  <si>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</si>
  <si>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</si>
  <si>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</si>
  <si>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</si>
  <si>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</si>
  <si>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</si>
  <si>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</si>
  <si>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</si>
  <si>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</si>
  <si>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</si>
  <si>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</si>
  <si>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</si>
  <si>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</si>
  <si>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</si>
  <si>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</si>
  <si>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</si>
  <si>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</si>
  <si>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</si>
  <si>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</si>
  <si>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</si>
  <si>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</si>
  <si>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</si>
  <si>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</si>
  <si>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</si>
  <si>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</si>
  <si>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</si>
  <si>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</si>
  <si>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</si>
  <si>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</si>
  <si>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</si>
  <si>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</si>
  <si>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</si>
  <si>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</si>
  <si>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</si>
  <si>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</si>
  <si>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</si>
  <si>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</si>
  <si>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</si>
  <si>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</si>
  <si>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</si>
  <si>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</si>
  <si>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</si>
  <si>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</si>
  <si>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</si>
  <si>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</si>
  <si>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</si>
  <si>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</si>
  <si>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</si>
  <si>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</si>
  <si>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</si>
  <si>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</si>
  <si>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</si>
  <si>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</si>
  <si>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</si>
  <si>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</si>
  <si>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</si>
  <si>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</si>
  <si>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</si>
  <si>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</si>
  <si>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</si>
  <si>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</si>
  <si>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</si>
  <si>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</si>
  <si>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</si>
  <si>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</si>
  <si>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</si>
  <si>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</si>
  <si>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</si>
  <si>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</si>
  <si>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</si>
  <si>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</si>
  <si>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</si>
  <si>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</si>
  <si>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</si>
  <si>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</si>
  <si>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</si>
  <si>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</si>
  <si>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</si>
  <si>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</si>
  <si>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</si>
  <si>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</si>
  <si>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</si>
  <si>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</si>
  <si>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</si>
  <si>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</si>
  <si>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</si>
  <si>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</si>
  <si>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</si>
  <si>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</si>
  <si>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</si>
  <si>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</si>
  <si>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</si>
  <si>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</si>
  <si>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</si>
  <si>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</si>
  <si>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</si>
  <si>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</si>
  <si>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</si>
  <si>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</si>
  <si>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</si>
  <si>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</si>
  <si>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</si>
  <si>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</si>
  <si>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</si>
  <si>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</si>
  <si>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</si>
  <si>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</si>
  <si>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</si>
  <si>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</si>
  <si>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</si>
  <si>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</si>
  <si>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</si>
  <si>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</si>
  <si>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</si>
  <si>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</si>
  <si>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</si>
  <si>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</si>
  <si>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</si>
  <si>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</si>
  <si>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</si>
  <si>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</si>
  <si>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</si>
  <si>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</si>
  <si>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</si>
  <si>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</si>
  <si>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</si>
  <si>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</si>
  <si>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</si>
  <si>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</si>
  <si>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</si>
  <si>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</si>
  <si>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</si>
  <si>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</si>
  <si>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</si>
  <si>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</si>
  <si>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</si>
  <si>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</si>
  <si>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</si>
  <si>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</si>
  <si>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</si>
  <si>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</si>
  <si>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</si>
  <si>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</si>
  <si>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</si>
  <si>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</si>
  <si>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</si>
  <si>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</si>
  <si>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</si>
  <si>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</si>
  <si>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</si>
  <si>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</si>
  <si>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</si>
  <si>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</si>
  <si>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</si>
  <si>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</si>
  <si>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</si>
  <si>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</si>
  <si>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</si>
  <si>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</si>
  <si>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</si>
  <si>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</si>
  <si>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</si>
  <si>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</si>
  <si>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</si>
  <si>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</si>
  <si>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</si>
  <si>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</si>
  <si>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</si>
  <si>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</si>
  <si>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</si>
  <si>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</si>
  <si>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</si>
  <si>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</si>
  <si>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</si>
  <si>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</si>
  <si>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</si>
  <si>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</si>
  <si>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</si>
  <si>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</si>
  <si>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</si>
  <si>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</si>
  <si>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</si>
  <si>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</si>
  <si>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</si>
  <si>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</si>
  <si>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</si>
  <si>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</si>
  <si>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</si>
  <si>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</si>
  <si>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</si>
  <si>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</si>
  <si>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</si>
  <si>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</si>
  <si>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</si>
  <si>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</si>
  <si>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</si>
  <si>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</si>
  <si>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</si>
  <si>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</si>
  <si>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</si>
  <si>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</si>
  <si>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</si>
  <si>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</si>
  <si>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</si>
  <si>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</si>
  <si>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</si>
  <si>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</si>
  <si>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</si>
  <si>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</si>
  <si>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</si>
  <si>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</si>
  <si>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</si>
  <si>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</si>
  <si>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</si>
  <si>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</si>
  <si>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</si>
  <si>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</si>
  <si>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</si>
  <si>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</si>
  <si>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</si>
  <si>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</si>
  <si>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</si>
  <si>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</si>
  <si>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</si>
  <si>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</si>
  <si>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</si>
  <si>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</si>
  <si>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</si>
  <si>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</si>
  <si>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</si>
  <si>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</si>
  <si>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</si>
  <si>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</si>
  <si>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</si>
  <si>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</si>
  <si>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</si>
  <si>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</si>
  <si>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</si>
  <si>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</si>
  <si>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</si>
  <si>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</si>
  <si>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</si>
  <si>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</si>
  <si>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</si>
  <si>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</si>
  <si>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</si>
  <si>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</si>
  <si>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</si>
  <si>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</si>
  <si>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</si>
  <si>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</si>
  <si>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</si>
  <si>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</si>
  <si>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</si>
  <si>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</si>
  <si>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</si>
  <si>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</si>
  <si>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</si>
  <si>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</si>
  <si>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</si>
  <si>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</si>
  <si>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</si>
  <si>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</si>
  <si>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</si>
  <si>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</si>
  <si>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</si>
  <si>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</si>
  <si>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</si>
  <si>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</si>
  <si>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</si>
  <si>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</si>
  <si>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</si>
  <si>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</si>
  <si>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</si>
  <si>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</si>
  <si>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</si>
  <si>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</si>
  <si>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</si>
  <si>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</si>
  <si>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</si>
  <si>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</si>
  <si>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</si>
  <si>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</si>
  <si>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</si>
  <si>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</si>
  <si>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</si>
  <si>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</si>
  <si>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</si>
  <si>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</si>
  <si>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</si>
  <si>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</si>
  <si>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</si>
  <si>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</si>
  <si>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</si>
  <si>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</si>
  <si>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</si>
  <si>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</si>
  <si>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</si>
  <si>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</si>
  <si>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</si>
  <si>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</si>
  <si>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</si>
  <si>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</si>
  <si>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</si>
  <si>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</si>
  <si>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</si>
  <si>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</si>
  <si>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</si>
  <si>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</si>
  <si>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</si>
  <si>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</si>
  <si>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</si>
  <si>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</si>
  <si>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</si>
  <si>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</si>
  <si>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</si>
  <si>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</si>
  <si>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</si>
  <si>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</si>
  <si>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</si>
  <si>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</si>
  <si>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</si>
  <si>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</si>
  <si>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</si>
  <si>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</si>
  <si>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</si>
  <si>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</si>
  <si>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</si>
  <si>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</si>
  <si>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</si>
  <si>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</si>
  <si>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</si>
  <si>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</si>
  <si>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</si>
  <si>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</si>
  <si>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</si>
  <si>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</si>
  <si>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</si>
  <si>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</si>
  <si>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</si>
  <si>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</si>
  <si>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</si>
  <si>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</si>
  <si>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</si>
  <si>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</si>
  <si>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</si>
  <si>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</si>
  <si>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</si>
  <si>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</si>
  <si>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</si>
  <si>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</si>
  <si>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</si>
  <si>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</si>
  <si>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</si>
  <si>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</si>
  <si>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</si>
  <si>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</si>
  <si>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</si>
  <si>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</si>
  <si>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</si>
  <si>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</si>
  <si>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</si>
  <si>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</si>
  <si>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</si>
  <si>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</si>
  <si>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</si>
  <si>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</si>
  <si>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</si>
  <si>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</si>
  <si>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</si>
  <si>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</si>
  <si>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</si>
  <si>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</si>
  <si>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</si>
  <si>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</si>
  <si>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</si>
  <si>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</si>
  <si>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</si>
  <si>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</si>
  <si>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</si>
  <si>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</si>
  <si>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</si>
  <si>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</si>
  <si>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</si>
  <si>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</si>
  <si>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</si>
  <si>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</si>
  <si>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</si>
  <si>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</si>
  <si>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</si>
  <si>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</si>
  <si>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</si>
  <si>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</si>
  <si>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</si>
  <si>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</si>
  <si>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</si>
  <si>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</si>
  <si>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</si>
  <si>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</si>
  <si>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</si>
  <si>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</si>
  <si>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</si>
  <si>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</si>
  <si>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</si>
  <si>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</si>
  <si>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</si>
  <si>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</si>
  <si>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</si>
  <si>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</si>
  <si>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</si>
  <si>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</si>
  <si>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</si>
  <si>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</si>
  <si>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</si>
  <si>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</si>
  <si>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</si>
  <si>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</si>
  <si>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</si>
  <si>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</si>
  <si>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</si>
  <si>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</si>
  <si>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</si>
  <si>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</si>
  <si>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</si>
  <si>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</si>
  <si>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</si>
  <si>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</si>
  <si>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</si>
  <si>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</si>
  <si>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</si>
  <si>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</si>
  <si>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</si>
  <si>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</si>
  <si>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</si>
  <si>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</si>
  <si>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</si>
  <si>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</si>
  <si>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</si>
  <si>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</si>
  <si>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</si>
  <si>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</si>
  <si>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</si>
  <si>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</si>
  <si>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</si>
  <si>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</si>
  <si>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</si>
  <si>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</si>
  <si>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</si>
  <si>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</si>
  <si>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</si>
  <si>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</si>
  <si>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</si>
  <si>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</si>
  <si>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</si>
  <si>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</si>
  <si>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</si>
  <si>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</si>
  <si>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</si>
  <si>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</si>
  <si>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</si>
  <si>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</si>
  <si>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</si>
  <si>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</si>
  <si>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</si>
  <si>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</si>
  <si>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</si>
  <si>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</si>
  <si>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</si>
  <si>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</si>
  <si>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</si>
  <si>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</si>
  <si>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</si>
  <si>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</si>
  <si>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</si>
  <si>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</si>
  <si>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</si>
  <si>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</si>
  <si>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</si>
  <si>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</si>
  <si>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</si>
  <si>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</si>
  <si>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</si>
  <si>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</si>
  <si>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</si>
  <si>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</si>
  <si>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</si>
  <si>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</si>
  <si>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</si>
  <si>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</si>
  <si>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</si>
  <si>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</si>
  <si>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</si>
  <si>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</si>
  <si>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</si>
  <si>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</si>
  <si>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</si>
  <si>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</si>
  <si>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</si>
  <si>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</si>
  <si>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</si>
  <si>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</si>
  <si>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</si>
  <si>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</si>
  <si>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</si>
  <si>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</si>
  <si>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</si>
  <si>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</si>
  <si>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</si>
  <si>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</si>
  <si>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</si>
  <si>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</si>
  <si>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</si>
  <si>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</si>
  <si>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</si>
  <si>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</si>
  <si>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</si>
  <si>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</si>
  <si>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</si>
  <si>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</si>
  <si>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</si>
  <si>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</si>
  <si>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</si>
  <si>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</si>
  <si>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</si>
  <si>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</si>
  <si>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</si>
  <si>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</si>
  <si>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</si>
  <si>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</si>
  <si>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</si>
  <si>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</si>
  <si>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</si>
  <si>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</si>
  <si>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</si>
  <si>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</si>
  <si>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</si>
  <si>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</si>
  <si>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</si>
  <si>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</si>
  <si>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</si>
  <si>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</si>
  <si>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</si>
  <si>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</si>
  <si>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</si>
  <si>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</si>
  <si>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</si>
  <si>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</si>
  <si>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</si>
  <si>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</si>
  <si>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</si>
  <si>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</si>
  <si>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</si>
  <si>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</si>
  <si>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</si>
  <si>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</si>
  <si>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</si>
  <si>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</si>
  <si>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</si>
  <si>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</si>
  <si>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</si>
  <si>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</si>
  <si>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</si>
  <si>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</si>
  <si>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</si>
  <si>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</si>
  <si>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</si>
  <si>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</si>
  <si>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</si>
  <si>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</si>
  <si>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</si>
  <si>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</si>
  <si>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</si>
  <si>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</si>
  <si>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</si>
  <si>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</si>
  <si>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</si>
  <si>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</si>
  <si>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</si>
  <si>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</si>
  <si>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</si>
  <si>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</si>
  <si>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</si>
  <si>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</si>
  <si>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</si>
  <si>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</si>
  <si>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</si>
  <si>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</si>
  <si>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</si>
  <si>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</si>
  <si>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</si>
  <si>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</si>
  <si>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</si>
  <si>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</si>
  <si>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</si>
  <si>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</si>
  <si>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</si>
  <si>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</si>
  <si>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</si>
  <si>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</si>
  <si>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</si>
  <si>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</si>
  <si>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</si>
  <si>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</si>
  <si>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</si>
  <si>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</si>
  <si>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</si>
  <si>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</si>
  <si>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</si>
  <si>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</si>
  <si>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</si>
  <si>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</si>
  <si>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</si>
  <si>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</si>
  <si>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</si>
  <si>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</si>
  <si>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</si>
  <si>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</si>
  <si>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</si>
  <si>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</si>
  <si>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</si>
  <si>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</si>
  <si>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</si>
  <si>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</si>
  <si>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</si>
  <si>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</si>
  <si>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</si>
  <si>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</si>
  <si>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</si>
  <si>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</si>
  <si>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</si>
  <si>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</si>
  <si>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</si>
  <si>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</si>
  <si>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</si>
  <si>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</si>
  <si>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</si>
  <si>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</si>
  <si>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</si>
  <si>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</si>
  <si>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</si>
  <si>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</si>
  <si>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</si>
  <si>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</si>
  <si>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</si>
  <si>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</si>
  <si>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</si>
  <si>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</si>
  <si>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</si>
  <si>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</si>
  <si>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</si>
  <si>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</si>
  <si>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</si>
  <si>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</si>
  <si>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</si>
  <si>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</si>
  <si>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</si>
  <si>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</si>
  <si>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</si>
  <si>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</si>
  <si>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</si>
  <si>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</si>
  <si>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</si>
  <si>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</si>
  <si>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</si>
  <si>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</si>
  <si>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</si>
  <si>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</si>
  <si>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</si>
  <si>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</si>
  <si>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</si>
  <si>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</si>
  <si>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</si>
  <si>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</si>
  <si>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</si>
  <si>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</si>
  <si>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</si>
  <si>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</si>
  <si>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</si>
  <si>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</si>
  <si>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</si>
  <si>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</si>
  <si>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</si>
  <si>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</si>
  <si>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</si>
  <si>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</si>
  <si>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</si>
  <si>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</si>
  <si>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</si>
  <si>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</si>
  <si>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</si>
  <si>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</si>
  <si>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</si>
  <si>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</si>
  <si>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</si>
  <si>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</si>
  <si>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</si>
  <si>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</si>
  <si>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</si>
  <si>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</si>
  <si>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</si>
  <si>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</si>
  <si>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</si>
  <si>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</si>
  <si>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</si>
  <si>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</si>
  <si>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</si>
  <si>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</si>
  <si>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</si>
  <si>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</si>
  <si>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</si>
  <si>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</si>
  <si>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</si>
  <si>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</si>
  <si>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</si>
  <si>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</si>
  <si>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</si>
  <si>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</si>
  <si>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</si>
  <si>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</si>
  <si>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</si>
  <si>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</si>
  <si>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</si>
  <si>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</si>
  <si>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</si>
  <si>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</si>
  <si>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</si>
  <si>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</si>
  <si>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</si>
  <si>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</si>
  <si>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</si>
  <si>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</si>
  <si>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</si>
  <si>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</si>
  <si>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</si>
  <si>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</si>
  <si>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</si>
  <si>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</si>
  <si>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</si>
  <si>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</si>
  <si>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</si>
  <si>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</si>
  <si>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</si>
  <si>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</si>
  <si>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</si>
  <si>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</si>
  <si>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</si>
  <si>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</si>
  <si>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</si>
  <si>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</si>
  <si>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</si>
  <si>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</si>
  <si>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</si>
  <si>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</si>
  <si>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</si>
  <si>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</si>
  <si>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</si>
  <si>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</si>
  <si>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</si>
  <si>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</si>
  <si>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</si>
  <si>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</si>
  <si>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</si>
  <si>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</si>
  <si>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</si>
  <si>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</si>
  <si>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</si>
  <si>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</si>
  <si>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</si>
  <si>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</si>
  <si>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</si>
  <si>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</si>
  <si>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</si>
  <si>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</si>
  <si>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</si>
  <si>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</si>
  <si>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</si>
  <si>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</si>
  <si>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</si>
  <si>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</si>
  <si>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</si>
  <si>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</si>
  <si>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</si>
  <si>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</si>
  <si>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</si>
  <si>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</si>
  <si>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</si>
  <si>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</si>
  <si>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</si>
  <si>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</si>
  <si>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</si>
  <si>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</si>
  <si>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</si>
  <si>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</si>
  <si>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</si>
  <si>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</si>
  <si>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</si>
  <si>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</si>
  <si>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</si>
  <si>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</si>
  <si>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</si>
  <si>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</si>
  <si>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</si>
  <si>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</si>
  <si>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</si>
  <si>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</si>
  <si>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</si>
  <si>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</si>
  <si>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</si>
  <si>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</si>
  <si>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</si>
  <si>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</si>
  <si>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</si>
  <si>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</si>
  <si>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</si>
  <si>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</si>
  <si>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</si>
  <si>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</si>
  <si>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</si>
  <si>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</si>
  <si>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</si>
  <si>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</si>
  <si>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</si>
  <si>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</si>
  <si>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</si>
  <si>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</si>
  <si>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</si>
  <si>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</si>
  <si>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</si>
  <si>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</si>
  <si>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</si>
  <si>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</si>
  <si>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</si>
  <si>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</si>
  <si>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</si>
  <si>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</si>
  <si>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</si>
  <si>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</si>
  <si>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</si>
  <si>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</si>
  <si>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</si>
  <si>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</si>
  <si>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</si>
  <si>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</si>
  <si>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</si>
  <si>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</si>
  <si>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</si>
  <si>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</si>
  <si>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</si>
  <si>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</si>
  <si>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</si>
  <si>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</si>
  <si>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</si>
  <si>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</si>
  <si>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</si>
  <si>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</si>
  <si>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</si>
  <si>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</si>
  <si>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</si>
  <si>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</si>
  <si>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</si>
  <si>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</si>
  <si>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</si>
  <si>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</si>
  <si>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</si>
  <si>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</si>
  <si>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</si>
  <si>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</si>
  <si>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</si>
  <si>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</si>
  <si>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</si>
  <si>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</si>
  <si>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</si>
  <si>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</si>
  <si>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</si>
  <si>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</si>
  <si>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</si>
  <si>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</si>
  <si>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</si>
  <si>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</si>
  <si>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</si>
  <si>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</si>
  <si>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</si>
  <si>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</si>
  <si>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</si>
  <si>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</si>
  <si>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</si>
  <si>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</si>
  <si>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</si>
  <si>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</si>
  <si>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</si>
  <si>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</si>
  <si>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</si>
  <si>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</si>
  <si>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</si>
  <si>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</si>
  <si>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</si>
  <si>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</si>
  <si>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</si>
  <si>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</si>
  <si>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</si>
  <si>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</si>
  <si>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</si>
  <si>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</si>
  <si>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</si>
  <si>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</si>
  <si>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</si>
  <si>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</si>
  <si>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</si>
  <si>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</si>
  <si>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</si>
  <si>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</si>
  <si>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</si>
  <si>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</si>
  <si>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</si>
  <si>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</si>
  <si>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</si>
  <si>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</si>
  <si>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</si>
  <si>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</si>
  <si>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</si>
  <si>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</si>
  <si>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</si>
  <si>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</si>
  <si>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</si>
  <si>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</si>
  <si>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</si>
  <si>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</si>
  <si>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</si>
  <si>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</si>
  <si>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</si>
  <si>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</si>
  <si>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</si>
  <si>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</si>
  <si>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</si>
  <si>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</si>
  <si>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</si>
  <si>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</si>
  <si>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</si>
  <si>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</si>
  <si>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</si>
  <si>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</si>
  <si>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</si>
  <si>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</si>
  <si>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</si>
  <si>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</si>
  <si>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</si>
  <si>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</si>
  <si>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</si>
  <si>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</si>
  <si>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</si>
  <si>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</si>
  <si>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</si>
  <si>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</si>
  <si>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</si>
  <si>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</si>
  <si>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</si>
  <si>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</si>
  <si>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</si>
  <si>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</si>
  <si>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</si>
  <si>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</si>
  <si>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</si>
  <si>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</si>
  <si>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</si>
  <si>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</si>
  <si>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</si>
  <si>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</si>
  <si>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</si>
  <si>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</si>
  <si>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</si>
  <si>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</si>
  <si>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</si>
  <si>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</si>
  <si>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</si>
  <si>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</si>
  <si>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</si>
  <si>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</si>
  <si>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</si>
  <si>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</si>
  <si>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</si>
  <si>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</si>
  <si>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</si>
  <si>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</si>
  <si>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</si>
  <si>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</si>
  <si>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</si>
  <si>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</si>
  <si>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</si>
  <si>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</si>
  <si>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</si>
  <si>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</si>
  <si>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</si>
  <si>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</si>
  <si>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</si>
  <si>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</si>
  <si>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</si>
  <si>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</si>
  <si>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</si>
  <si>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</si>
  <si>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</si>
  <si>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</si>
  <si>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</si>
  <si>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</si>
  <si>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</si>
  <si>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</si>
  <si>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</si>
  <si>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</si>
  <si>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</si>
  <si>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</si>
  <si>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</si>
  <si>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</si>
  <si>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</si>
  <si>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</si>
  <si>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</si>
  <si>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</si>
  <si>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</si>
  <si>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</si>
  <si>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</si>
  <si>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</si>
  <si>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</si>
  <si>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</si>
  <si>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</si>
  <si>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</si>
  <si>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</si>
  <si>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</si>
  <si>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</si>
  <si>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</si>
  <si>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</si>
  <si>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</si>
  <si>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</si>
  <si>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</si>
  <si>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</si>
  <si>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</si>
  <si>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</si>
  <si>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</si>
  <si>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</si>
  <si>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</si>
  <si>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</si>
  <si>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</si>
  <si>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</si>
  <si>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</si>
  <si>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</si>
  <si>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</si>
  <si>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</si>
  <si>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</si>
  <si>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</si>
  <si>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</si>
  <si>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</si>
  <si>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</si>
  <si>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</si>
  <si>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</si>
  <si>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</si>
  <si>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</si>
  <si>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</si>
  <si>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</si>
  <si>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</si>
  <si>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</si>
  <si>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</si>
  <si>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</si>
  <si>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</si>
  <si>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</si>
  <si>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</si>
  <si>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</si>
  <si>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</si>
  <si>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</si>
  <si>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</si>
  <si>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</si>
  <si>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</si>
  <si>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</si>
  <si>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</si>
  <si>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</si>
  <si>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</si>
  <si>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</si>
  <si>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</si>
  <si>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</si>
  <si>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</si>
  <si>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</si>
  <si>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</si>
  <si>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</si>
  <si>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</si>
  <si>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</si>
  <si>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</si>
  <si>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</si>
  <si>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</si>
  <si>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</si>
  <si>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</si>
  <si>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</si>
  <si>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</si>
  <si>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</si>
  <si>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</si>
  <si>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</si>
  <si>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</si>
  <si>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</si>
  <si>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</si>
  <si>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</si>
  <si>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</si>
  <si>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</si>
  <si>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</si>
  <si>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</si>
  <si>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</si>
  <si>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</si>
  <si>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</si>
  <si>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</si>
  <si>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</si>
  <si>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</si>
  <si>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</si>
  <si>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</si>
  <si>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</si>
  <si>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</si>
  <si>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</si>
  <si>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</si>
  <si>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</si>
  <si>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</si>
  <si>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</si>
  <si>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</si>
  <si>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</si>
  <si>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</si>
  <si>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</si>
  <si>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</si>
  <si>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</si>
  <si>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</si>
  <si>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</si>
  <si>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</si>
  <si>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</si>
  <si>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</si>
  <si>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</si>
  <si>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</si>
  <si>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</si>
  <si>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</si>
  <si>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</si>
  <si>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</si>
  <si>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</si>
  <si>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</si>
  <si>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</si>
  <si>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</si>
  <si>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</si>
  <si>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</si>
  <si>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</si>
  <si>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</si>
  <si>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</si>
  <si>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</si>
  <si>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</si>
  <si>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</si>
  <si>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</si>
  <si>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</si>
  <si>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</si>
  <si>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</si>
  <si>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</si>
  <si>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</si>
  <si>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</si>
  <si>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</si>
  <si>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</si>
  <si>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</si>
  <si>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</si>
  <si>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</si>
  <si>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</si>
  <si>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</si>
  <si>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</si>
  <si>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</si>
  <si>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</si>
  <si>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</si>
  <si>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</si>
  <si>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</si>
  <si>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</si>
  <si>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</si>
  <si>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</si>
  <si>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</si>
  <si>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</si>
  <si>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</si>
  <si>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</si>
  <si>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</si>
  <si>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</si>
  <si>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</si>
  <si>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</si>
  <si>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</si>
  <si>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</si>
  <si>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</si>
  <si>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</si>
  <si>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</si>
  <si>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</si>
  <si>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</si>
  <si>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</si>
  <si>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</si>
  <si>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</si>
  <si>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</si>
  <si>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</si>
  <si>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</si>
  <si>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</si>
  <si>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</si>
  <si>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</si>
  <si>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</si>
  <si>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</si>
  <si>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</si>
  <si>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</si>
  <si>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</si>
  <si>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</si>
  <si>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</si>
  <si>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</si>
  <si>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</si>
  <si>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</si>
  <si>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</si>
  <si>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</si>
  <si>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</si>
  <si>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</si>
  <si>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</si>
  <si>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</si>
  <si>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</si>
  <si>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</si>
  <si>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</si>
  <si>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</si>
  <si>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</si>
  <si>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</si>
  <si>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</si>
  <si>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</si>
  <si>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</si>
  <si>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</si>
  <si>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</si>
  <si>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</si>
  <si>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</si>
  <si>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</si>
  <si>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</si>
  <si>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</si>
  <si>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</si>
  <si>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</si>
  <si>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</si>
  <si>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</si>
  <si>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</si>
  <si>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</si>
  <si>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</si>
  <si>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</si>
  <si>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</si>
  <si>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</si>
  <si>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</si>
  <si>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</si>
  <si>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</si>
  <si>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</si>
  <si>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</si>
  <si>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</si>
  <si>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</si>
  <si>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</si>
  <si>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</si>
  <si>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</si>
  <si>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</si>
  <si>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</si>
  <si>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</si>
  <si>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</si>
  <si>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</si>
  <si>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</si>
  <si>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</si>
  <si>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</si>
  <si>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</si>
  <si>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</si>
  <si>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</si>
  <si>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</si>
  <si>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</si>
  <si>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</si>
  <si>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</si>
  <si>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</si>
  <si>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</si>
  <si>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</si>
  <si>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</si>
  <si>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</si>
  <si>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</si>
  <si>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</si>
  <si>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</si>
  <si>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</si>
  <si>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</si>
  <si>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</si>
  <si>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</si>
  <si>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</si>
  <si>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</si>
  <si>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</si>
  <si>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</si>
  <si>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</si>
  <si>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</si>
  <si>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</si>
  <si>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</si>
  <si>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</si>
  <si>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</si>
  <si>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</si>
  <si>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</si>
  <si>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</si>
  <si>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</si>
  <si>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</si>
  <si>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</si>
  <si>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</si>
  <si>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</si>
  <si>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</si>
  <si>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</si>
  <si>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</si>
  <si>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</si>
  <si>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</si>
  <si>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</si>
  <si>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</si>
  <si>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</si>
  <si>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</si>
  <si>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</si>
  <si>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</si>
  <si>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</si>
  <si>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</si>
  <si>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</si>
  <si>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</si>
  <si>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</si>
  <si>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</si>
  <si>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</si>
  <si>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</si>
  <si>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</si>
  <si>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</si>
  <si>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</si>
  <si>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</si>
  <si>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</si>
  <si>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</si>
  <si>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</si>
  <si>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</si>
  <si>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</si>
  <si>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</si>
  <si>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</si>
  <si>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</si>
  <si>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</si>
  <si>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</si>
  <si>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</si>
  <si>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</si>
  <si>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</si>
  <si>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</si>
  <si>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</si>
  <si>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</si>
  <si>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</si>
  <si>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</si>
  <si>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</si>
  <si>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</si>
  <si>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</si>
  <si>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</si>
  <si>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</si>
  <si>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</si>
  <si>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</si>
  <si>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</si>
  <si>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</si>
  <si>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</si>
  <si>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</si>
  <si>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</si>
  <si>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</si>
  <si>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</si>
  <si>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</si>
  <si>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</si>
  <si>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</si>
  <si>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</si>
  <si>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</si>
  <si>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</si>
  <si>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</si>
  <si>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</si>
  <si>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</si>
  <si>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</si>
  <si>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</si>
  <si>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</si>
  <si>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</si>
  <si>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</si>
  <si>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</si>
  <si>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</si>
  <si>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</si>
  <si>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</si>
  <si>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</si>
  <si>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</si>
  <si>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</si>
  <si>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</si>
  <si>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</si>
  <si>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</si>
  <si>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</si>
  <si>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</si>
  <si>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</si>
  <si>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</si>
  <si>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</si>
  <si>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</si>
  <si>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</si>
  <si>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</si>
  <si>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</si>
  <si>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</si>
  <si>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</si>
  <si>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</si>
  <si>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</si>
  <si>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</si>
  <si>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</si>
  <si>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</si>
  <si>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</si>
  <si>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</si>
  <si>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</si>
  <si>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</si>
  <si>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</si>
  <si>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</si>
  <si>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</si>
  <si>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</si>
  <si>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</si>
  <si>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</si>
  <si>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</si>
  <si>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</si>
  <si>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</si>
  <si>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</si>
  <si>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</si>
  <si>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</si>
  <si>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</si>
  <si>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</si>
  <si>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</si>
  <si>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</si>
  <si>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</si>
  <si>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</si>
  <si>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</si>
  <si>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</si>
  <si>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</si>
  <si>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</si>
  <si>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</si>
  <si>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</si>
  <si>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</si>
  <si>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</si>
  <si>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</si>
  <si>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</si>
  <si>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</si>
  <si>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</si>
  <si>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</si>
  <si>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</si>
  <si>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</si>
  <si>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</si>
  <si>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</si>
  <si>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</si>
  <si>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</si>
  <si>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</si>
  <si>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</si>
  <si>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</si>
  <si>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</si>
  <si>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</si>
  <si>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</si>
  <si>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</si>
  <si>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</si>
  <si>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</si>
  <si>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</si>
  <si>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</si>
  <si>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</si>
  <si>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</si>
  <si>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</si>
  <si>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</si>
  <si>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</si>
  <si>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</si>
  <si>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</si>
  <si>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</si>
  <si>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</si>
  <si>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</si>
  <si>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</si>
  <si>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</si>
  <si>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</si>
  <si>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</si>
  <si>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</si>
  <si>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</si>
  <si>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</si>
  <si>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</si>
  <si>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</si>
  <si>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</si>
  <si>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</si>
  <si>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</si>
  <si>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</si>
  <si>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</si>
  <si>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</si>
  <si>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</si>
  <si>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</si>
  <si>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</si>
  <si>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</si>
  <si>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</si>
  <si>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</si>
  <si>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</si>
  <si>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</si>
  <si>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</si>
  <si>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</si>
  <si>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</si>
  <si>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</si>
  <si>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</si>
  <si>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</si>
  <si>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</si>
  <si>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</si>
  <si>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</si>
  <si>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</si>
  <si>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</si>
  <si>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</si>
  <si>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</si>
  <si>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</si>
  <si>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</si>
  <si>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</si>
  <si>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</si>
  <si>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</si>
  <si>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</si>
  <si>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</si>
  <si>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</si>
  <si>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</si>
  <si>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</si>
  <si>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</si>
  <si>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</si>
  <si>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</si>
  <si>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</si>
  <si>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</si>
  <si>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</si>
  <si>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</si>
  <si>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</si>
  <si>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</si>
  <si>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</si>
  <si>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</si>
  <si>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</si>
  <si>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</si>
  <si>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</si>
  <si>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</si>
  <si>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</si>
  <si>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</si>
  <si>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</si>
  <si>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</si>
  <si>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</si>
  <si>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</si>
  <si>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</si>
  <si>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</si>
  <si>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</si>
  <si>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</si>
  <si>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</si>
  <si>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</si>
  <si>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</si>
  <si>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</si>
  <si>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</si>
  <si>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</si>
  <si>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</si>
  <si>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</si>
  <si>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</si>
  <si>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</si>
  <si>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</si>
  <si>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</si>
  <si>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</si>
  <si>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</si>
  <si>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</si>
  <si>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</si>
  <si>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</si>
  <si>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</si>
  <si>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</si>
  <si>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</si>
  <si>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</si>
  <si>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</si>
  <si>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</si>
  <si>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</si>
  <si>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</si>
  <si>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</si>
  <si>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</si>
  <si>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</si>
  <si>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</si>
  <si>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</si>
  <si>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</si>
  <si>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</si>
  <si>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</si>
  <si>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</si>
  <si>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</si>
  <si>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</si>
  <si>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</si>
  <si>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</si>
  <si>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</si>
  <si>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</si>
  <si>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</si>
  <si>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</si>
  <si>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</si>
  <si>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</si>
  <si>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</si>
  <si>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</si>
  <si>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</si>
  <si>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</si>
  <si>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</si>
  <si>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</si>
  <si>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</si>
  <si>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</si>
  <si>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</si>
  <si>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</si>
  <si>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</si>
  <si>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</si>
  <si>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</si>
  <si>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</si>
  <si>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</si>
  <si>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</si>
  <si>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</si>
  <si>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</si>
  <si>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</si>
  <si>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</si>
  <si>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</si>
  <si>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</si>
  <si>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</si>
  <si>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</si>
  <si>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</si>
  <si>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</si>
  <si>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</si>
  <si>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</si>
  <si>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</si>
  <si>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</si>
  <si>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</si>
  <si>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</si>
  <si>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</si>
  <si>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</si>
  <si>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</si>
  <si>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</si>
  <si>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</si>
  <si>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</si>
  <si>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</si>
  <si>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</si>
  <si>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</si>
  <si>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</si>
  <si>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</si>
  <si>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</si>
  <si>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</si>
  <si>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</si>
  <si>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</si>
  <si>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</si>
  <si>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</si>
  <si>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</si>
  <si>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</si>
  <si>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</si>
  <si>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</si>
  <si>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</si>
  <si>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</si>
  <si>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</si>
  <si>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</si>
  <si>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</si>
  <si>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</si>
  <si>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</si>
  <si>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</si>
  <si>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</si>
  <si>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</si>
  <si>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</si>
  <si>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</si>
  <si>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</si>
  <si>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</si>
  <si>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</si>
  <si>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</si>
  <si>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</si>
  <si>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</si>
  <si>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</si>
  <si>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</si>
  <si>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</si>
  <si>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</si>
  <si>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</si>
  <si>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</si>
  <si>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</si>
  <si>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</si>
  <si>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</si>
  <si>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</si>
  <si>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</si>
  <si>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</si>
  <si>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</si>
  <si>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</si>
  <si>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</si>
  <si>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</si>
  <si>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</si>
  <si>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</si>
  <si>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</si>
  <si>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</si>
  <si>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</si>
  <si>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</si>
  <si>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</si>
  <si>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</si>
  <si>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</si>
  <si>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</si>
  <si>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</si>
  <si>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</si>
  <si>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</si>
  <si>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</si>
  <si>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</si>
  <si>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</si>
  <si>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</si>
  <si>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</si>
  <si>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</si>
  <si>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</si>
  <si>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</si>
  <si>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</si>
  <si>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</si>
  <si>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</si>
  <si>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</si>
  <si>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</si>
  <si>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</si>
  <si>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</si>
  <si>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</si>
  <si>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</si>
  <si>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</si>
  <si>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</si>
  <si>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</si>
  <si>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</si>
  <si>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</si>
  <si>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</si>
  <si>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</si>
  <si>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</si>
  <si>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</si>
  <si>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</si>
  <si>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</si>
  <si>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</si>
  <si>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</si>
  <si>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</si>
  <si>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</si>
  <si>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</si>
  <si>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</si>
  <si>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</si>
  <si>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</si>
  <si>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</si>
  <si>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</si>
  <si>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</si>
  <si>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</si>
  <si>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</si>
  <si>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</si>
  <si>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</si>
  <si>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</si>
  <si>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</si>
  <si>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</si>
  <si>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</si>
  <si>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</si>
  <si>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</si>
  <si>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</si>
  <si>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</si>
  <si>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</si>
  <si>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</si>
  <si>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</si>
  <si>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</si>
  <si>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</si>
  <si>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</si>
  <si>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</si>
  <si>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</si>
  <si>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</si>
  <si>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</si>
  <si>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</si>
  <si>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</si>
  <si>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</si>
  <si>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</si>
  <si>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</si>
  <si>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</si>
  <si>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</si>
  <si>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</si>
  <si>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</si>
  <si>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</si>
  <si>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</si>
  <si>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</si>
  <si>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</si>
  <si>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</si>
  <si>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</si>
  <si>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</si>
  <si>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</si>
  <si>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</si>
  <si>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</si>
  <si>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</si>
  <si>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</si>
  <si>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</si>
  <si>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</si>
  <si>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</si>
  <si>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</si>
  <si>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</si>
  <si>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</si>
  <si>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</si>
  <si>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</si>
  <si>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</si>
  <si>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</si>
  <si>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</si>
  <si>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</si>
  <si>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</si>
  <si>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</si>
  <si>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</si>
  <si>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</si>
  <si>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</si>
  <si>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</si>
  <si>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</si>
  <si>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</si>
  <si>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</si>
  <si>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</si>
  <si>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</si>
  <si>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</si>
  <si>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</si>
  <si>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</si>
  <si>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</si>
  <si>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</si>
  <si>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</si>
  <si>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</si>
  <si>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</si>
  <si>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</si>
  <si>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</si>
  <si>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</si>
  <si>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</si>
  <si>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</si>
  <si>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</si>
  <si>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</si>
  <si>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</si>
  <si>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</si>
  <si>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</si>
  <si>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</si>
  <si>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</si>
  <si>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</si>
  <si>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</si>
  <si>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</si>
  <si>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</si>
  <si>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</si>
  <si>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</si>
  <si>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</si>
  <si>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</si>
  <si>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</si>
  <si>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</si>
  <si>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</si>
  <si>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</si>
  <si>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</si>
  <si>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</si>
  <si>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</si>
  <si>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</si>
  <si>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</si>
  <si>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</si>
  <si>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</si>
  <si>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</si>
  <si>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</si>
  <si>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</si>
  <si>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</si>
  <si>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</si>
  <si>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</si>
  <si>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</si>
  <si>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</si>
  <si>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</si>
  <si>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</si>
  <si>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</si>
  <si>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</si>
  <si>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</si>
  <si>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</si>
  <si>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</si>
  <si>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</si>
  <si>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</si>
  <si>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</si>
  <si>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</si>
  <si>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</si>
  <si>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</si>
  <si>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</si>
  <si>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</si>
  <si>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</si>
  <si>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</si>
  <si>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</si>
  <si>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</si>
  <si>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</si>
  <si>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</si>
  <si>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</si>
  <si>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</si>
  <si>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</si>
  <si>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</si>
  <si>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</si>
  <si>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</si>
  <si>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</si>
  <si>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</si>
  <si>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</si>
  <si>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</si>
  <si>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</si>
  <si>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</si>
  <si>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</si>
  <si>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</si>
  <si>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</si>
  <si>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</si>
  <si>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</si>
  <si>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</si>
  <si>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</si>
  <si>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</si>
  <si>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</si>
  <si>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</si>
  <si>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</si>
  <si>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</si>
  <si>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</si>
  <si>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</si>
  <si>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</si>
  <si>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</si>
  <si>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</si>
  <si>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</si>
  <si>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</si>
  <si>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</si>
  <si>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</si>
  <si>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</si>
  <si>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</si>
  <si>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</si>
  <si>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</si>
  <si>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</si>
  <si>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</si>
  <si>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</si>
  <si>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</si>
  <si>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</si>
  <si>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</si>
  <si>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</si>
  <si>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</si>
  <si>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</si>
  <si>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</si>
  <si>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</si>
  <si>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</si>
  <si>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</si>
  <si>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</si>
  <si>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</si>
  <si>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</si>
  <si>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</si>
  <si>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</si>
  <si>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</si>
  <si>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</si>
  <si>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</si>
  <si>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</si>
  <si>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</si>
  <si>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</si>
  <si>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</si>
  <si>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</si>
  <si>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</si>
  <si>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</si>
  <si>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</si>
  <si>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</si>
  <si>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</si>
  <si>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</si>
  <si>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</si>
  <si>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</si>
  <si>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</si>
  <si>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</si>
  <si>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</si>
  <si>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</si>
  <si>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</si>
  <si>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</si>
  <si>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</si>
  <si>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</si>
  <si>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</si>
  <si>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</si>
  <si>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</si>
  <si>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</si>
  <si>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</si>
  <si>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</si>
  <si>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</si>
  <si>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</si>
  <si>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</si>
  <si>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</si>
  <si>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</si>
  <si>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</si>
  <si>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</si>
  <si>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</si>
  <si>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</si>
  <si>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</si>
  <si>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</si>
  <si>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</si>
  <si>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</si>
  <si>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</si>
  <si>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</si>
  <si>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</si>
  <si>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</si>
  <si>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</si>
  <si>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</si>
  <si>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</si>
  <si>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</si>
  <si>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</si>
  <si>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</si>
  <si>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</si>
  <si>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</si>
  <si>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</si>
  <si>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</si>
  <si>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</si>
  <si>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</si>
  <si>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</si>
  <si>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</si>
  <si>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</si>
  <si>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</si>
  <si>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</si>
  <si>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</si>
  <si>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</si>
  <si>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</si>
  <si>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</si>
  <si>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</si>
  <si>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</si>
  <si>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</si>
  <si>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</si>
  <si>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</si>
  <si>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</si>
  <si>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</si>
  <si>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</si>
  <si>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</si>
  <si>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</si>
  <si>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</si>
  <si>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</si>
  <si>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</si>
  <si>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</si>
  <si>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</si>
  <si>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</si>
  <si>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</si>
  <si>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</si>
  <si>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</si>
  <si>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</si>
  <si>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</si>
  <si>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</si>
  <si>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</si>
  <si>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</si>
  <si>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</si>
  <si>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</si>
  <si>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</si>
  <si>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</si>
  <si>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</si>
  <si>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</si>
  <si>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</si>
  <si>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</si>
  <si>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</si>
  <si>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</si>
  <si>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</si>
  <si>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</si>
  <si>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</si>
  <si>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</si>
  <si>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</si>
  <si>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</si>
  <si>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</si>
  <si>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</si>
  <si>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</si>
  <si>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</si>
  <si>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</si>
  <si>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</si>
  <si>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</si>
  <si>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</si>
  <si>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</si>
  <si>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</si>
  <si>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</si>
  <si>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</si>
  <si>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</si>
  <si>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</si>
  <si>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</si>
  <si>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</si>
  <si>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</si>
  <si>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</si>
  <si>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</si>
  <si>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</si>
  <si>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</si>
  <si>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</si>
  <si>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</si>
  <si>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</si>
  <si>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</si>
  <si>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</si>
  <si>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</si>
  <si>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</si>
  <si>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</si>
  <si>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</si>
  <si>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</si>
  <si>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</si>
  <si>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</si>
  <si>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</si>
  <si>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</si>
  <si>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</si>
  <si>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</si>
  <si>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</si>
  <si>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</si>
  <si>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</si>
  <si>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</si>
  <si>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</si>
  <si>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</si>
  <si>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</si>
  <si>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</si>
  <si>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</si>
  <si>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</si>
  <si>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</si>
  <si>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</si>
  <si>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</si>
  <si>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</si>
  <si>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</si>
  <si>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</si>
  <si>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</si>
  <si>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</si>
  <si>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</si>
  <si>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</si>
  <si>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</si>
  <si>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</si>
  <si>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</si>
  <si>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</si>
  <si>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</si>
  <si>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</si>
  <si>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</si>
  <si>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</si>
  <si>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</si>
  <si>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</si>
  <si>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</si>
  <si>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</si>
  <si>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</si>
  <si>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</si>
  <si>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</si>
  <si>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</si>
  <si>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</si>
  <si>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</si>
  <si>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</si>
  <si>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</si>
  <si>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</si>
  <si>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</si>
  <si>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</si>
  <si>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</si>
  <si>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</si>
  <si>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</si>
  <si>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</si>
  <si>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</si>
  <si>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</si>
  <si>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</si>
  <si>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</si>
  <si>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</si>
  <si>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</si>
  <si>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</si>
  <si>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</si>
  <si>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</si>
  <si>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</si>
  <si>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</si>
  <si>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</si>
  <si>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</si>
  <si>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</si>
  <si>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</si>
  <si>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</si>
  <si>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</si>
  <si>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</si>
  <si>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</si>
  <si>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</si>
  <si>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</si>
  <si>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</si>
  <si>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</si>
  <si>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</si>
  <si>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</si>
  <si>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</si>
  <si>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</si>
  <si>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</si>
  <si>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</si>
  <si>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</si>
  <si>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</si>
  <si>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</si>
  <si>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</si>
  <si>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</si>
  <si>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</si>
  <si>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</si>
  <si>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</si>
  <si>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</si>
  <si>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</si>
  <si>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</si>
  <si>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</si>
  <si>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</si>
  <si>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</si>
  <si>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</si>
  <si>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</si>
  <si>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</si>
  <si>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</si>
  <si>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</si>
  <si>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</si>
  <si>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</si>
  <si>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</si>
  <si>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</si>
  <si>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</si>
  <si>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</si>
  <si>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</si>
  <si>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</si>
  <si>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</si>
  <si>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</si>
  <si>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</si>
  <si>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</si>
  <si>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</si>
  <si>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</si>
  <si>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</si>
  <si>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</si>
  <si>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</si>
  <si>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</si>
  <si>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</si>
  <si>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</si>
  <si>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</si>
  <si>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</si>
  <si>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</si>
  <si>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</si>
  <si>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</si>
  <si>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</si>
  <si>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</si>
  <si>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</si>
  <si>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</si>
  <si>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</si>
  <si>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</si>
  <si>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</si>
  <si>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</si>
  <si>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</si>
  <si>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</si>
  <si>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</si>
  <si>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</si>
  <si>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</si>
  <si>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</si>
  <si>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</si>
  <si>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</si>
  <si>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</si>
  <si>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</si>
  <si>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</si>
  <si>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</si>
  <si>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</si>
  <si>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</si>
  <si>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</si>
  <si>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</si>
  <si>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</si>
  <si>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</si>
  <si>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</si>
  <si>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</si>
  <si>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</si>
  <si>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</si>
  <si>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</si>
  <si>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</si>
  <si>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</si>
  <si>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</si>
  <si>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</si>
  <si>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</si>
  <si>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</si>
  <si>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</si>
  <si>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</si>
  <si>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</si>
  <si>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</si>
  <si>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</si>
  <si>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</si>
  <si>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</si>
  <si>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</si>
  <si>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</si>
  <si>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</si>
  <si>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</si>
  <si>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</si>
  <si>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</si>
  <si>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</si>
  <si>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</si>
  <si>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</si>
  <si>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</si>
  <si>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</si>
  <si>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</si>
  <si>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</si>
  <si>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</si>
  <si>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</si>
  <si>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</si>
  <si>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</si>
  <si>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</si>
  <si>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</si>
  <si>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</si>
  <si>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</si>
  <si>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</si>
  <si>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</si>
  <si>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</si>
  <si>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</si>
  <si>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</si>
  <si>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</si>
  <si>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</si>
  <si>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</si>
  <si>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</si>
  <si>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</si>
  <si>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</si>
  <si>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</si>
  <si>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</si>
  <si>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</si>
  <si>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</si>
  <si>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</si>
  <si>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</si>
  <si>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</si>
  <si>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</si>
  <si>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</si>
  <si>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</si>
  <si>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</si>
  <si>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</si>
  <si>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</si>
  <si>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</si>
  <si>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</si>
  <si>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</si>
  <si>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</si>
  <si>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</si>
  <si>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</si>
  <si>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</si>
  <si>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</si>
  <si>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</si>
  <si>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</si>
  <si>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</si>
  <si>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</si>
  <si>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</si>
  <si>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</si>
  <si>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</si>
  <si>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</si>
  <si>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</si>
  <si>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</si>
  <si>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</si>
  <si>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</si>
  <si>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</si>
  <si>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</si>
  <si>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</si>
  <si>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</si>
  <si>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</si>
  <si>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</si>
  <si>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</si>
  <si>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</si>
  <si>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</si>
  <si>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</si>
  <si>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</si>
  <si>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</si>
  <si>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</si>
  <si>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</si>
  <si>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</si>
  <si>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</si>
  <si>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</si>
  <si>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</si>
  <si>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</si>
  <si>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</si>
  <si>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</si>
  <si>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</si>
  <si>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</si>
  <si>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</si>
  <si>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</si>
  <si>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</si>
  <si>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</si>
  <si>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</si>
  <si>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</si>
  <si>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</si>
  <si>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</si>
  <si>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</si>
  <si>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</si>
  <si>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</si>
  <si>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</si>
  <si>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</si>
  <si>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</si>
  <si>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</si>
  <si>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</si>
  <si>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</si>
  <si>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</si>
  <si>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</si>
  <si>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</si>
  <si>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</si>
  <si>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</si>
  <si>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</si>
  <si>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</si>
  <si>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</si>
  <si>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</si>
  <si>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</si>
  <si>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</si>
  <si>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</si>
  <si>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</si>
  <si>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</si>
  <si>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</si>
  <si>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</si>
  <si>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</si>
  <si>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</si>
  <si>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</si>
  <si>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</si>
  <si>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</si>
  <si>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</si>
  <si>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</si>
  <si>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</si>
  <si>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</si>
  <si>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</si>
  <si>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</si>
  <si>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</si>
  <si>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</si>
  <si>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</si>
  <si>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</si>
  <si>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</si>
  <si>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</si>
  <si>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</si>
  <si>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</si>
  <si>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</si>
  <si>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</si>
  <si>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</si>
  <si>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</si>
  <si>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</si>
  <si>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</si>
  <si>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</si>
  <si>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</si>
  <si>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</si>
  <si>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</si>
  <si>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</si>
  <si>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</si>
  <si>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</si>
  <si>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</si>
  <si>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</si>
  <si>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</si>
  <si>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</si>
  <si>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</si>
  <si>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</si>
  <si>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</si>
  <si>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</si>
  <si>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</si>
  <si>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</si>
  <si>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</si>
  <si>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</si>
  <si>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</si>
  <si>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</si>
  <si>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</si>
  <si>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</si>
  <si>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</si>
  <si>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</si>
  <si>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</si>
  <si>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</si>
  <si>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</si>
  <si>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</si>
  <si>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</si>
  <si>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</si>
  <si>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</si>
  <si>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</si>
  <si>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</si>
  <si>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</si>
  <si>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</si>
  <si>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</si>
  <si>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</si>
  <si>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</si>
  <si>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</si>
  <si>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</si>
  <si>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</si>
  <si>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</si>
  <si>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</si>
  <si>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</si>
  <si>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</si>
  <si>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</si>
  <si>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</si>
  <si>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</si>
  <si>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</si>
  <si>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</si>
  <si>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</si>
  <si>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</si>
  <si>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</si>
  <si>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</si>
  <si>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</si>
  <si>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</si>
  <si>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</si>
  <si>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</si>
  <si>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</si>
  <si>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</si>
  <si>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</si>
  <si>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</si>
  <si>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</si>
  <si>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</si>
  <si>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</si>
  <si>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</si>
  <si>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</si>
  <si>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</si>
  <si>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</si>
  <si>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</si>
  <si>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</si>
  <si>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</si>
  <si>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</si>
  <si>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</si>
  <si>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</si>
  <si>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</si>
  <si>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</si>
  <si>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</si>
  <si>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</si>
  <si>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</si>
  <si>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</si>
  <si>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</si>
  <si>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</si>
  <si>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</si>
  <si>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</si>
  <si>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</si>
  <si>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</si>
  <si>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</si>
  <si>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</si>
  <si>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</si>
  <si>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</si>
  <si>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</si>
  <si>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</si>
  <si>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</si>
  <si>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</si>
  <si>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</si>
  <si>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</si>
  <si>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</si>
  <si>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</si>
  <si>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</si>
  <si>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</si>
  <si>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</si>
  <si>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</si>
  <si>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</si>
  <si>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</si>
  <si>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</si>
  <si>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</si>
  <si>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</si>
  <si>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</si>
  <si>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</si>
  <si>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</si>
  <si>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</si>
  <si>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</si>
  <si>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</si>
  <si>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</si>
  <si>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</si>
  <si>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</si>
  <si>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</si>
  <si>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</si>
  <si>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</si>
  <si>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</si>
  <si>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</si>
  <si>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</si>
  <si>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</si>
  <si>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</si>
  <si>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</si>
  <si>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</si>
  <si>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</si>
  <si>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</si>
  <si>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</si>
  <si>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</si>
  <si>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</si>
  <si>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</si>
  <si>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</si>
  <si>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</si>
  <si>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</si>
  <si>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</si>
  <si>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</si>
  <si>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</si>
  <si>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</si>
  <si>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</si>
  <si>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</si>
  <si>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</si>
  <si>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</si>
  <si>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</si>
  <si>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</si>
  <si>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</si>
  <si>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</si>
  <si>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</si>
  <si>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</si>
  <si>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</si>
  <si>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</si>
  <si>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</si>
  <si>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</si>
  <si>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</si>
  <si>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</si>
  <si>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</si>
  <si>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</si>
  <si>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</si>
  <si>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</si>
  <si>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</si>
  <si>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</si>
  <si>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</si>
  <si>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</si>
  <si>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</si>
  <si>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</si>
  <si>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</si>
  <si>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</si>
  <si>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</si>
  <si>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</si>
  <si>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</si>
  <si>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</si>
  <si>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</si>
  <si>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</si>
  <si>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</si>
  <si>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</si>
  <si>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</si>
  <si>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</si>
  <si>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</si>
  <si>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</si>
  <si>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</si>
  <si>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</si>
  <si>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</si>
  <si>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</si>
  <si>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</si>
  <si>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</si>
  <si>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</si>
  <si>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</si>
  <si>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</si>
  <si>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</si>
  <si>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</si>
  <si>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</si>
  <si>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</si>
  <si>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</si>
  <si>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</si>
  <si>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</si>
  <si>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</si>
  <si>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</si>
  <si>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</si>
  <si>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</si>
  <si>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</si>
  <si>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</si>
  <si>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</si>
  <si>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</si>
  <si>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</si>
  <si>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</si>
  <si>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</si>
  <si>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</si>
  <si>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</si>
  <si>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</si>
  <si>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</si>
  <si>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</si>
  <si>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</si>
  <si>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</si>
  <si>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</si>
  <si>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</si>
  <si>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</si>
  <si>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</si>
  <si>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</si>
  <si>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</si>
  <si>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</si>
  <si>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</si>
  <si>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</si>
  <si>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</si>
  <si>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</si>
  <si>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</si>
  <si>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</si>
  <si>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</si>
  <si>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</si>
  <si>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</si>
  <si>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</si>
  <si>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</si>
  <si>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</si>
  <si>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</si>
  <si>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</si>
  <si>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</si>
  <si>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</si>
  <si>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</si>
  <si>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</si>
  <si>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</si>
  <si>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</si>
  <si>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</si>
  <si>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</si>
  <si>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</si>
  <si>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</si>
  <si>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</si>
  <si>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</si>
  <si>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</si>
  <si>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</si>
  <si>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</si>
  <si>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</si>
  <si>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</si>
  <si>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</si>
  <si>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</si>
  <si>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</si>
  <si>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</si>
  <si>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</si>
  <si>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</si>
  <si>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</si>
  <si>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</si>
  <si>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</si>
  <si>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</si>
  <si>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</si>
  <si>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</si>
  <si>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</si>
  <si>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</si>
  <si>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</si>
  <si>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</si>
  <si>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</si>
  <si>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</si>
  <si>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</si>
  <si>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</si>
  <si>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</si>
  <si>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</si>
  <si>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</si>
  <si>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</si>
  <si>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</si>
  <si>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</si>
  <si>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</si>
  <si>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</si>
  <si>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</si>
  <si>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</si>
  <si>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</si>
  <si>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</si>
  <si>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</si>
  <si>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</si>
  <si>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</si>
  <si>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</si>
  <si>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</si>
  <si>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</si>
  <si>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</si>
  <si>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</si>
  <si>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</si>
  <si>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</si>
  <si>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</si>
  <si>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</si>
  <si>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</si>
  <si>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</si>
  <si>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</si>
  <si>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</si>
  <si>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</si>
  <si>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</si>
  <si>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</si>
  <si>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</si>
  <si>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</si>
  <si>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</si>
  <si>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</si>
  <si>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</si>
  <si>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</si>
  <si>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</si>
  <si>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</si>
  <si>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</si>
  <si>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</si>
  <si>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</si>
  <si>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</si>
  <si>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</si>
  <si>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</si>
  <si>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</si>
  <si>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</si>
  <si>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</si>
  <si>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</si>
  <si>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</si>
  <si>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</si>
  <si>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</si>
  <si>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</si>
  <si>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</si>
  <si>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</si>
  <si>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</si>
  <si>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</si>
  <si>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</si>
  <si>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</si>
  <si>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</si>
  <si>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</si>
  <si>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</si>
  <si>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</si>
  <si>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</si>
  <si>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</si>
  <si>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</si>
  <si>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</si>
  <si>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</si>
  <si>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</si>
  <si>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</si>
  <si>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</si>
  <si>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</si>
  <si>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</si>
  <si>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</si>
  <si>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</si>
  <si>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</si>
  <si>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</si>
  <si>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</si>
  <si>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</si>
  <si>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</si>
  <si>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</si>
  <si>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</si>
  <si>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</si>
  <si>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</si>
  <si>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</si>
  <si>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</si>
  <si>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</si>
  <si>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</si>
  <si>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</si>
  <si>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</si>
  <si>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</si>
  <si>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</si>
  <si>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</si>
  <si>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</si>
  <si>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</si>
  <si>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</si>
  <si>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</si>
  <si>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</si>
  <si>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</si>
  <si>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</si>
  <si>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</si>
  <si>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</si>
  <si>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</si>
  <si>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</si>
  <si>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</si>
  <si>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</si>
  <si>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</si>
  <si>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</si>
  <si>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</si>
  <si>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</si>
  <si>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</si>
  <si>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</si>
  <si>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</si>
  <si>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</si>
  <si>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</si>
  <si>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</si>
  <si>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</si>
  <si>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</si>
  <si>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</si>
  <si>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</si>
  <si>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</si>
  <si>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</si>
  <si>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</si>
  <si>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</si>
  <si>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</si>
  <si>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</si>
  <si>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</si>
  <si>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</si>
  <si>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</si>
  <si>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</si>
  <si>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</si>
  <si>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</si>
  <si>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</si>
  <si>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</si>
  <si>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</si>
  <si>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</si>
  <si>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</si>
  <si>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</si>
  <si>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</si>
  <si>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</si>
  <si>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</si>
  <si>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</si>
  <si>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</si>
  <si>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</si>
  <si>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</si>
  <si>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</si>
  <si>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</si>
  <si>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</si>
  <si>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</si>
  <si>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</si>
  <si>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</si>
  <si>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</si>
  <si>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</si>
  <si>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</si>
  <si>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</si>
  <si>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</si>
  <si>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</si>
  <si>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</si>
  <si>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</si>
  <si>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</si>
  <si>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</si>
  <si>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</si>
  <si>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</si>
  <si>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</si>
  <si>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</si>
  <si>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</si>
  <si>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</si>
  <si>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</si>
  <si>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</si>
  <si>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</si>
  <si>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</si>
  <si>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</si>
  <si>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</si>
  <si>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</si>
  <si>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</si>
  <si>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</si>
  <si>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</si>
  <si>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</si>
  <si>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</si>
  <si>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</si>
  <si>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</si>
  <si>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</si>
  <si>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</si>
  <si>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</si>
  <si>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</si>
  <si>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</si>
  <si>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</si>
  <si>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</si>
  <si>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</si>
  <si>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</si>
  <si>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</si>
  <si>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</si>
  <si>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</si>
  <si>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</si>
  <si>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</si>
  <si>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</si>
  <si>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</si>
  <si>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</si>
  <si>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</si>
  <si>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</si>
  <si>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</si>
  <si>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</si>
  <si>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</si>
  <si>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</si>
  <si>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</si>
  <si>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</si>
  <si>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</si>
  <si>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</si>
  <si>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</si>
  <si>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</si>
  <si>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</si>
  <si>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</si>
  <si>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</si>
  <si>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</si>
  <si>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</si>
  <si>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</si>
  <si>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</si>
  <si>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</si>
  <si>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</si>
  <si>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</si>
  <si>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</si>
  <si>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</si>
  <si>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</si>
  <si>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</si>
  <si>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</si>
  <si>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</si>
  <si>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</si>
  <si>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</si>
  <si>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</si>
  <si>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</si>
  <si>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</si>
  <si>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</si>
  <si>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</si>
  <si>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</si>
  <si>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</si>
  <si>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</si>
  <si>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</si>
  <si>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</si>
  <si>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</si>
  <si>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</si>
  <si>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</si>
  <si>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</si>
  <si>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</si>
  <si>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</si>
  <si>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</si>
  <si>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</si>
  <si>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</si>
  <si>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</si>
  <si>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</si>
  <si>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</si>
  <si>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</si>
  <si>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</si>
  <si>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</si>
  <si>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</si>
  <si>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</si>
  <si>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</si>
  <si>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</si>
  <si>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</si>
  <si>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</si>
  <si>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</si>
  <si>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</si>
  <si>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</si>
  <si>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</si>
  <si>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</si>
  <si>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</si>
  <si>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</si>
  <si>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</si>
  <si>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</si>
  <si>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</si>
  <si>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</si>
  <si>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</si>
  <si>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</si>
  <si>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</si>
  <si>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</si>
  <si>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</si>
  <si>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</si>
  <si>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</si>
  <si>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</si>
  <si>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</si>
  <si>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</si>
  <si>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</si>
  <si>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</si>
  <si>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</si>
  <si>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</si>
  <si>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</si>
  <si>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</si>
  <si>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</si>
  <si>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</si>
  <si>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</si>
  <si>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</si>
  <si>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</si>
  <si>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</si>
  <si>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</si>
  <si>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</si>
  <si>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</si>
  <si>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</si>
  <si>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</si>
  <si>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</si>
  <si>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</si>
  <si>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</si>
  <si>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</si>
  <si>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</si>
  <si>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</si>
  <si>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</si>
  <si>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</si>
  <si>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</si>
  <si>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</si>
  <si>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</si>
  <si>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</si>
  <si>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</si>
  <si>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</si>
  <si>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</si>
  <si>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</si>
  <si>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</si>
  <si>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</si>
  <si>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</si>
  <si>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</si>
  <si>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</si>
  <si>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</si>
  <si>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</si>
  <si>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</si>
  <si>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</si>
  <si>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</si>
  <si>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</si>
  <si>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</si>
  <si>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</si>
  <si>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</si>
  <si>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</si>
  <si>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</si>
  <si>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</si>
  <si>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</si>
  <si>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</si>
  <si>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</si>
  <si>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</si>
  <si>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</si>
  <si>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</si>
  <si>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</si>
  <si>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</si>
  <si>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</si>
  <si>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</si>
  <si>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</si>
  <si>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</si>
  <si>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</si>
  <si>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</si>
  <si>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</si>
  <si>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</si>
  <si>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</si>
  <si>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</si>
  <si>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</si>
  <si>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</si>
  <si>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</si>
  <si>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</si>
  <si>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</si>
  <si>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</si>
  <si>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</si>
  <si>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</si>
  <si>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</si>
  <si>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</si>
  <si>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</si>
  <si>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</si>
  <si>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</si>
  <si>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</si>
  <si>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</si>
  <si>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</si>
  <si>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</si>
  <si>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</si>
  <si>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</si>
  <si>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</si>
  <si>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</si>
  <si>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</si>
  <si>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</si>
  <si>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</si>
  <si>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</si>
  <si>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</si>
  <si>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</si>
  <si>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</si>
  <si>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</si>
  <si>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</si>
  <si>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</si>
  <si>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</si>
  <si>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</si>
  <si>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</si>
  <si>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</si>
  <si>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</si>
  <si>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</si>
  <si>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</si>
  <si>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</si>
  <si>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</si>
  <si>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</si>
  <si>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</si>
  <si>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</si>
  <si>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</si>
  <si>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</si>
  <si>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</si>
  <si>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</si>
  <si>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</si>
  <si>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</si>
  <si>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</si>
  <si>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</si>
  <si>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</si>
  <si>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</si>
  <si>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</si>
  <si>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</si>
  <si>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</si>
  <si>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</si>
  <si>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</si>
  <si>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</si>
  <si>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</si>
  <si>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</si>
  <si>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</si>
  <si>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</si>
  <si>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</si>
  <si>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</si>
  <si>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</si>
  <si>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</si>
  <si>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</si>
  <si>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</si>
  <si>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</si>
  <si>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</si>
  <si>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</si>
  <si>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</si>
  <si>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</si>
  <si>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</si>
  <si>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</si>
  <si>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</si>
  <si>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</si>
  <si>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</si>
  <si>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</si>
  <si>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</si>
  <si>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</si>
  <si>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</si>
  <si>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</si>
  <si>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</si>
  <si>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</si>
  <si>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</si>
  <si>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</si>
  <si>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</si>
  <si>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</si>
  <si>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</si>
  <si>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</si>
  <si>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</si>
  <si>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</si>
  <si>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</si>
  <si>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</si>
  <si>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</si>
  <si>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</si>
  <si>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</si>
  <si>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</si>
  <si>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</si>
  <si>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</si>
  <si>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</si>
  <si>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</si>
  <si>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</si>
  <si>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</si>
  <si>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</si>
  <si>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</si>
  <si>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</si>
  <si>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</si>
  <si>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</si>
  <si>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</si>
  <si>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</si>
  <si>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</si>
  <si>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</si>
  <si>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</si>
  <si>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</si>
  <si>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</si>
  <si>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</si>
  <si>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</si>
  <si>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</si>
  <si>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</si>
  <si>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</si>
  <si>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</si>
  <si>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</si>
  <si>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</si>
  <si>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</si>
  <si>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</si>
  <si>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</si>
  <si>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</si>
  <si>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</si>
  <si>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</si>
  <si>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</si>
  <si>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</si>
  <si>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</si>
  <si>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</si>
  <si>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</si>
  <si>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</si>
  <si>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</si>
  <si>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</si>
  <si>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</si>
  <si>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</si>
  <si>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</si>
  <si>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</si>
  <si>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</si>
  <si>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</si>
  <si>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</si>
  <si>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</si>
  <si>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</si>
  <si>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</si>
  <si>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</si>
  <si>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</si>
  <si>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</si>
  <si>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</si>
  <si>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</si>
  <si>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</si>
  <si>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</si>
  <si>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</si>
  <si>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</si>
  <si>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</si>
  <si>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</si>
  <si>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</si>
  <si>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</si>
  <si>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</si>
  <si>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</si>
  <si>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</si>
  <si>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</si>
  <si>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</si>
  <si>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</si>
  <si>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</si>
  <si>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</si>
  <si>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</si>
  <si>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</si>
  <si>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</si>
  <si>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</si>
  <si>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</si>
  <si>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</si>
  <si>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</si>
  <si>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</si>
  <si>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</si>
  <si>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</si>
  <si>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</si>
  <si>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</si>
  <si>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</si>
  <si>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</si>
  <si>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</si>
  <si>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</si>
  <si>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</si>
  <si>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</si>
  <si>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</si>
  <si>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</si>
  <si>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</si>
  <si>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</si>
  <si>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</si>
  <si>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</si>
  <si>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</si>
  <si>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</si>
  <si>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</si>
  <si>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</si>
  <si>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</si>
  <si>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</si>
  <si>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</si>
  <si>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</si>
  <si>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</si>
  <si>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</si>
  <si>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</si>
  <si>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</si>
  <si>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</si>
  <si>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</si>
  <si>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</si>
  <si>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</si>
  <si>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</si>
  <si>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</si>
  <si>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</si>
  <si>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</si>
  <si>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</si>
  <si>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</si>
  <si>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</si>
  <si>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</si>
  <si>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</si>
  <si>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</si>
  <si>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</si>
  <si>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</si>
  <si>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</si>
  <si>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</si>
  <si>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</si>
  <si>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</si>
  <si>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</si>
  <si>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</si>
  <si>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</si>
  <si>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</si>
  <si>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</si>
  <si>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</si>
  <si>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</si>
  <si>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</si>
  <si>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</si>
  <si>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</si>
  <si>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</si>
  <si>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</si>
  <si>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</si>
  <si>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</si>
  <si>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</si>
  <si>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</si>
  <si>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</si>
  <si>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</si>
  <si>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</si>
  <si>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</si>
  <si>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</si>
  <si>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</si>
  <si>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</si>
  <si>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</si>
  <si>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</si>
  <si>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</si>
  <si>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</si>
  <si>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</si>
  <si>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</si>
  <si>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</si>
  <si>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</si>
  <si>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</si>
  <si>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</si>
  <si>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</si>
  <si>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</si>
  <si>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</si>
  <si>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</si>
  <si>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</si>
  <si>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</si>
  <si>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</si>
  <si>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</si>
  <si>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</si>
  <si>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</si>
  <si>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</si>
  <si>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</si>
  <si>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</si>
  <si>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</si>
  <si>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</si>
  <si>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</si>
  <si>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</si>
  <si>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</si>
  <si>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</si>
  <si>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</si>
  <si>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</si>
  <si>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</si>
  <si>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</si>
  <si>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</si>
  <si>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</si>
  <si>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</si>
  <si>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</si>
  <si>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</si>
  <si>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</si>
  <si>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</si>
  <si>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</si>
  <si>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</si>
  <si>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</si>
  <si>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</si>
  <si>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</si>
  <si>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</si>
  <si>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</si>
  <si>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</si>
  <si>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</si>
  <si>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</si>
  <si>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</si>
  <si>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</si>
  <si>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</si>
  <si>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</si>
  <si>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</si>
  <si>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</si>
  <si>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</si>
  <si>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</si>
  <si>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</si>
  <si>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</si>
  <si>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</si>
  <si>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</si>
  <si>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</si>
  <si>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</si>
  <si>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</si>
  <si>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</si>
  <si>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</si>
  <si>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</si>
  <si>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</si>
  <si>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</si>
  <si>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</si>
  <si>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</si>
  <si>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</si>
  <si>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</si>
  <si>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</si>
  <si>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</si>
  <si>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</si>
  <si>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</si>
  <si>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</si>
  <si>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</si>
  <si>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</si>
  <si>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</si>
  <si>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</si>
  <si>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</si>
  <si>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</si>
  <si>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</si>
  <si>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</si>
  <si>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</si>
  <si>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</si>
  <si>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</si>
  <si>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</si>
  <si>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</si>
  <si>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</si>
  <si>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</si>
  <si>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</si>
  <si>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</si>
  <si>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</si>
  <si>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</si>
  <si>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</si>
  <si>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</si>
  <si>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</si>
  <si>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</si>
  <si>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</si>
  <si>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</si>
  <si>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</si>
  <si>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</si>
  <si>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</si>
  <si>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</si>
  <si>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</si>
  <si>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</si>
  <si>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</si>
  <si>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</si>
  <si>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</si>
  <si>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</si>
  <si>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</si>
  <si>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</si>
  <si>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</si>
  <si>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</si>
  <si>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</si>
  <si>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</si>
  <si>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</si>
  <si>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</si>
  <si>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</si>
  <si>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</si>
  <si>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</si>
  <si>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</si>
  <si>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</si>
  <si>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</si>
  <si>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</si>
  <si>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</si>
  <si>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</si>
  <si>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</si>
  <si>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</si>
  <si>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</si>
  <si>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</si>
  <si>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</si>
  <si>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</si>
  <si>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</si>
  <si>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</si>
  <si>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</si>
  <si>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</si>
  <si>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</si>
  <si>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</si>
  <si>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</si>
  <si>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</si>
  <si>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</si>
  <si>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</si>
  <si>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</si>
  <si>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</si>
  <si>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</si>
  <si>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</si>
  <si>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</si>
  <si>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</si>
  <si>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</si>
  <si>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</si>
  <si>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</si>
  <si>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</si>
  <si>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</si>
  <si>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</si>
  <si>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</si>
  <si>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</si>
  <si>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</si>
  <si>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</si>
  <si>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</si>
  <si>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</si>
  <si>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</si>
  <si>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</si>
  <si>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</si>
  <si>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</si>
  <si>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</si>
  <si>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</si>
  <si>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</si>
  <si>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</si>
  <si>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</si>
  <si>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</si>
  <si>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</si>
  <si>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</si>
  <si>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</si>
  <si>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</si>
  <si>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</si>
  <si>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</si>
  <si>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</si>
  <si>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</si>
  <si>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</si>
  <si>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</si>
  <si>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</si>
  <si>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</si>
  <si>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</si>
  <si>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</si>
  <si>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</si>
  <si>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</si>
  <si>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</si>
  <si>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</si>
  <si>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</si>
  <si>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</si>
  <si>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</si>
  <si>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</si>
  <si>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</si>
  <si>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</si>
  <si>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</si>
  <si>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</si>
  <si>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</si>
  <si>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</si>
  <si>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</si>
  <si>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</si>
  <si>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</si>
  <si>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</si>
  <si>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</si>
  <si>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</si>
  <si>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</si>
  <si>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</si>
  <si>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</si>
  <si>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</si>
  <si>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</si>
  <si>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</si>
  <si>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</si>
  <si>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</si>
  <si>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</si>
  <si>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</si>
  <si>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</si>
  <si>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</si>
  <si>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</si>
  <si>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</si>
  <si>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</si>
  <si>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</si>
  <si>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</si>
  <si>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</si>
  <si>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</si>
  <si>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</si>
  <si>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</si>
  <si>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</si>
  <si>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</si>
  <si>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</si>
  <si>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</si>
  <si>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</si>
  <si>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</si>
  <si>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</si>
  <si>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</si>
  <si>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</si>
  <si>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</si>
  <si>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</si>
  <si>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</si>
  <si>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</si>
  <si>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</si>
  <si>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</si>
  <si>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</si>
  <si>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</si>
  <si>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</si>
  <si>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</si>
  <si>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</si>
  <si>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</si>
  <si>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</si>
  <si>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</si>
  <si>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</si>
  <si>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</si>
  <si>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</si>
  <si>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</si>
  <si>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</si>
  <si>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</si>
  <si>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</si>
  <si>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</si>
  <si>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</si>
  <si>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</si>
  <si>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</si>
  <si>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</si>
  <si>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</si>
  <si>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</si>
  <si>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</si>
  <si>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</si>
  <si>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</si>
  <si>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</si>
  <si>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</si>
  <si>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</si>
  <si>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</si>
  <si>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</si>
  <si>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</si>
  <si>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</si>
  <si>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</si>
  <si>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</si>
  <si>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</si>
  <si>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</si>
  <si>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</si>
  <si>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</si>
  <si>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</si>
  <si>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</si>
  <si>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</si>
  <si>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</si>
  <si>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</si>
  <si>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</si>
  <si>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</si>
  <si>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</si>
  <si>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</si>
  <si>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</si>
  <si>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</si>
  <si>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</si>
  <si>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</si>
  <si>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</si>
  <si>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</si>
  <si>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</si>
  <si>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</si>
  <si>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</si>
  <si>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</si>
  <si>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</si>
  <si>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</si>
  <si>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</si>
  <si>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</si>
  <si>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</si>
  <si>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</si>
  <si>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</si>
  <si>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</si>
  <si>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</si>
  <si>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</si>
  <si>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</si>
  <si>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</si>
  <si>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</si>
  <si>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</si>
  <si>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</si>
  <si>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</si>
  <si>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</si>
  <si>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</si>
  <si>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</si>
  <si>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</si>
  <si>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</si>
  <si>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</si>
  <si>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</si>
  <si>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</si>
  <si>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</si>
  <si>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</si>
  <si>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</si>
  <si>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</si>
  <si>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</si>
  <si>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</si>
  <si>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</si>
  <si>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</si>
  <si>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</si>
  <si>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</si>
  <si>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</si>
  <si>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</si>
  <si>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</si>
  <si>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</si>
  <si>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</si>
  <si>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</si>
  <si>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</si>
  <si>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</si>
  <si>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</si>
  <si>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</si>
  <si>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</si>
  <si>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</si>
  <si>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</si>
  <si>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</si>
  <si>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</si>
  <si>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</si>
  <si>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</si>
  <si>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</si>
  <si>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</si>
  <si>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</si>
  <si>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</si>
  <si>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</si>
  <si>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</si>
  <si>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</si>
  <si>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</si>
  <si>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</si>
  <si>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</si>
  <si>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</si>
  <si>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</si>
  <si>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</si>
  <si>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</si>
  <si>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</si>
  <si>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</si>
  <si>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</si>
  <si>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</si>
  <si>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</si>
  <si>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</si>
  <si>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</si>
  <si>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</si>
  <si>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</si>
  <si>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</si>
  <si>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</si>
  <si>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</si>
  <si>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</si>
  <si>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</si>
  <si>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</si>
  <si>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</si>
  <si>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</si>
  <si>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</si>
  <si>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</si>
  <si>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</si>
  <si>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</si>
  <si>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</si>
  <si>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</si>
  <si>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</si>
  <si>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</si>
  <si>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</si>
  <si>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</si>
  <si>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</si>
  <si>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</si>
  <si>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</si>
  <si>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</si>
  <si>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</si>
  <si>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</si>
  <si>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</si>
  <si>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</si>
  <si>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</si>
  <si>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</si>
  <si>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</si>
  <si>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</si>
  <si>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</si>
  <si>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</si>
  <si>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</si>
  <si>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</si>
  <si>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</si>
  <si>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</si>
  <si>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</si>
  <si>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</si>
  <si>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</si>
  <si>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</si>
  <si>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</si>
  <si>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</si>
  <si>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</si>
  <si>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</si>
  <si>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</si>
  <si>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</si>
  <si>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</si>
  <si>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</si>
  <si>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</si>
  <si>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</si>
  <si>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</si>
  <si>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</si>
  <si>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</si>
  <si>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</si>
  <si>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</si>
  <si>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</si>
  <si>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</si>
  <si>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</si>
  <si>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</si>
  <si>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</si>
  <si>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</si>
  <si>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</si>
  <si>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</si>
  <si>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</si>
  <si>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</si>
  <si>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</si>
  <si>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</si>
  <si>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</si>
  <si>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</si>
  <si>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</si>
  <si>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</si>
  <si>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</si>
  <si>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</si>
  <si>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</si>
  <si>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</si>
  <si>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</si>
  <si>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</si>
  <si>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</si>
  <si>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</si>
  <si>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</si>
  <si>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</si>
  <si>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</si>
  <si>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</si>
  <si>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</si>
  <si>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</si>
  <si>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</si>
  <si>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</si>
  <si>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</si>
  <si>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</si>
  <si>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</si>
  <si>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</si>
  <si>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</si>
  <si>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</si>
  <si>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</si>
  <si>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</si>
  <si>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</si>
  <si>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</si>
  <si>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</si>
  <si>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</si>
  <si>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</si>
  <si>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</si>
  <si>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</si>
  <si>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</si>
  <si>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</si>
  <si>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</si>
  <si>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</si>
  <si>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</si>
  <si>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</si>
  <si>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</si>
  <si>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</si>
  <si>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</si>
  <si>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</si>
  <si>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</si>
  <si>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</si>
  <si>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</si>
  <si>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</si>
  <si>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</si>
  <si>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</si>
  <si>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</si>
  <si>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</si>
  <si>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</si>
  <si>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</si>
  <si>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</si>
  <si>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</si>
  <si>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</si>
  <si>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</si>
  <si>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</si>
  <si>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</si>
  <si>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</si>
  <si>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</si>
  <si>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</si>
  <si>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</si>
  <si>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</si>
  <si>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</si>
  <si>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</si>
  <si>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</si>
  <si>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</si>
  <si>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</si>
  <si>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</si>
  <si>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</si>
  <si>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</si>
  <si>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</si>
  <si>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</si>
  <si>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</si>
  <si>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</si>
  <si>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</si>
  <si>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</si>
  <si>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</si>
  <si>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</si>
  <si>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</si>
  <si>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</si>
  <si>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</si>
  <si>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</si>
  <si>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</si>
  <si>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</si>
  <si>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</si>
  <si>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</si>
  <si>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</si>
  <si>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</si>
  <si>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</si>
  <si>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</si>
  <si>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</si>
  <si>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</si>
  <si>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</si>
  <si>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</si>
  <si>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</si>
  <si>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</si>
  <si>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</si>
  <si>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</si>
  <si>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</si>
  <si>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</si>
  <si>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</si>
  <si>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</si>
  <si>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</si>
  <si>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</si>
  <si>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</si>
  <si>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</si>
  <si>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</si>
  <si>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</si>
  <si>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</si>
  <si>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</si>
  <si>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</si>
  <si>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</si>
  <si>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</si>
  <si>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</si>
  <si>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</si>
  <si>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</si>
  <si>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</si>
  <si>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</si>
  <si>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</si>
  <si>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</si>
  <si>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</si>
  <si>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</si>
  <si>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</si>
  <si>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</si>
  <si>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</si>
  <si>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</si>
  <si>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</si>
  <si>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</si>
  <si>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</si>
  <si>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</si>
  <si>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</si>
  <si>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</si>
  <si>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</si>
  <si>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</si>
  <si>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</si>
  <si>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</si>
  <si>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</si>
  <si>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</si>
  <si>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</si>
  <si>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</si>
  <si>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</si>
  <si>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</si>
  <si>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</si>
  <si>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</si>
  <si>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</si>
  <si>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</si>
  <si>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</si>
  <si>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</si>
  <si>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</si>
  <si>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</si>
  <si>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</si>
  <si>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</si>
  <si>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</si>
  <si>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</si>
  <si>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</si>
  <si>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</si>
  <si>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</si>
  <si>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</si>
  <si>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</si>
  <si>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</si>
  <si>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</si>
  <si>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</si>
  <si>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</si>
  <si>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</si>
  <si>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</si>
  <si>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</si>
  <si>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</si>
  <si>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</si>
  <si>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</si>
  <si>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</si>
  <si>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</si>
  <si>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</si>
  <si>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</si>
  <si>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</si>
  <si>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</si>
  <si>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</si>
  <si>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</si>
  <si>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</si>
  <si>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</si>
  <si>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</si>
  <si>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</si>
  <si>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</si>
  <si>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</si>
  <si>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</si>
  <si>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</si>
  <si>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</si>
  <si>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</si>
  <si>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</si>
  <si>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</si>
  <si>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</si>
  <si>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</si>
  <si>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</si>
  <si>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</si>
  <si>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</si>
  <si>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</si>
  <si>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</si>
  <si>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</si>
  <si>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</si>
  <si>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</si>
  <si>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</si>
  <si>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</si>
  <si>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</si>
  <si>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</si>
  <si>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</si>
  <si>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</si>
  <si>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</si>
  <si>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</si>
  <si>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</si>
  <si>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</si>
  <si>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</si>
  <si>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</si>
  <si>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</si>
  <si>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</si>
  <si>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</si>
  <si>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</si>
  <si>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</si>
  <si>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</si>
  <si>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</si>
  <si>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</si>
  <si>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</si>
  <si>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</si>
  <si>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</si>
  <si>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</si>
  <si>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</si>
  <si>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</si>
  <si>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</si>
  <si>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</si>
  <si>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</si>
  <si>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</si>
  <si>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</si>
  <si>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</si>
  <si>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</si>
  <si>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</si>
  <si>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</si>
  <si>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</si>
  <si>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</si>
  <si>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</si>
  <si>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</si>
  <si>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</si>
  <si>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</si>
  <si>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</si>
  <si>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</si>
  <si>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</si>
  <si>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</si>
  <si>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</si>
  <si>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</si>
  <si>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</si>
  <si>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</si>
  <si>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</si>
  <si>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</si>
  <si>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</si>
  <si>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</si>
  <si>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</si>
  <si>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</si>
  <si>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</si>
  <si>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</si>
  <si>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</si>
  <si>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</si>
  <si>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</si>
  <si>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</si>
  <si>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</si>
  <si>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</si>
  <si>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</si>
  <si>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</si>
  <si>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</si>
  <si>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</si>
  <si>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</si>
  <si>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</si>
  <si>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</si>
  <si>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</si>
  <si>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</si>
  <si>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</si>
  <si>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</si>
  <si>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</si>
  <si>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</si>
  <si>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</si>
  <si>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</si>
  <si>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</si>
  <si>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</si>
  <si>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</si>
  <si>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</si>
  <si>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</si>
  <si>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</si>
  <si>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</si>
  <si>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</si>
  <si>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</si>
  <si>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</si>
  <si>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</si>
  <si>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</si>
  <si>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</si>
  <si>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</si>
  <si>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</si>
  <si>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</si>
  <si>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</si>
  <si>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</si>
  <si>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</si>
  <si>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</si>
  <si>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</si>
  <si>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</si>
  <si>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</si>
  <si>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</si>
  <si>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</si>
  <si>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</si>
  <si>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</si>
  <si>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</si>
  <si>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</si>
  <si>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</si>
  <si>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</si>
  <si>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</si>
  <si>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</si>
  <si>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</si>
  <si>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</si>
  <si>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</si>
  <si>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</si>
  <si>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</si>
  <si>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</si>
  <si>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</si>
  <si>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</si>
  <si>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</si>
  <si>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</si>
  <si>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</si>
  <si>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</si>
  <si>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</si>
  <si>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</si>
  <si>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</si>
  <si>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</si>
  <si>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</si>
  <si>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</si>
  <si>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</si>
  <si>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</si>
  <si>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</si>
  <si>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</si>
  <si>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</si>
  <si>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</si>
  <si>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</si>
  <si>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</si>
  <si>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</si>
  <si>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</si>
  <si>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</si>
  <si>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</si>
  <si>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</si>
  <si>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</si>
  <si>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</si>
  <si>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</si>
  <si>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</si>
  <si>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</si>
  <si>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</si>
  <si>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</si>
  <si>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</si>
  <si>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</si>
  <si>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</si>
  <si>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</si>
  <si>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</si>
  <si>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</si>
  <si>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</si>
  <si>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</si>
  <si>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</si>
  <si>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</si>
  <si>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</si>
  <si>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</si>
  <si>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</si>
  <si>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</si>
  <si>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</si>
  <si>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</si>
  <si>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</si>
  <si>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</si>
  <si>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</si>
  <si>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</si>
  <si>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</si>
  <si>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</si>
  <si>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</si>
  <si>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</si>
  <si>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</si>
  <si>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</si>
  <si>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</si>
  <si>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</si>
  <si>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</si>
  <si>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</si>
  <si>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</si>
  <si>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</si>
  <si>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</si>
  <si>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</si>
  <si>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</si>
  <si>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</si>
  <si>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</si>
  <si>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</si>
  <si>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</si>
  <si>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</si>
  <si>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</si>
  <si>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</si>
  <si>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</si>
  <si>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</si>
  <si>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</si>
  <si>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</si>
  <si>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</si>
  <si>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</si>
  <si>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</si>
  <si>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</si>
  <si>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</si>
  <si>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</si>
  <si>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</si>
  <si>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</si>
  <si>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</si>
  <si>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</si>
  <si>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</si>
  <si>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</si>
  <si>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</si>
  <si>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</si>
  <si>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</si>
  <si>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</si>
  <si>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</si>
  <si>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</si>
  <si>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</si>
  <si>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</si>
  <si>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</si>
  <si>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</si>
  <si>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</si>
  <si>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</si>
  <si>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</si>
  <si>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</si>
  <si>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</si>
  <si>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</si>
  <si>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</si>
  <si>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</si>
  <si>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</si>
  <si>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</si>
  <si>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</si>
  <si>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</si>
  <si>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</si>
  <si>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</si>
  <si>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</si>
  <si>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</si>
  <si>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</si>
  <si>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</si>
  <si>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</si>
  <si>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</si>
  <si>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</si>
  <si>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</si>
  <si>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</si>
  <si>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</si>
  <si>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</si>
  <si>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</si>
  <si>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</si>
  <si>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</si>
  <si>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</si>
  <si>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</si>
  <si>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</si>
  <si>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</si>
  <si>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</si>
  <si>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</si>
  <si>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</si>
  <si>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</si>
  <si>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</si>
  <si>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</si>
  <si>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</si>
  <si>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</si>
  <si>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</si>
  <si>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</si>
  <si>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</si>
  <si>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</si>
  <si>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</si>
  <si>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</si>
  <si>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</si>
  <si>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</si>
  <si>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</si>
  <si>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</si>
  <si>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</si>
  <si>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</si>
  <si>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</si>
  <si>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</si>
  <si>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</si>
  <si>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</si>
  <si>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</si>
  <si>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</si>
  <si>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</si>
  <si>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</si>
  <si>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</si>
  <si>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</si>
  <si>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</si>
  <si>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</si>
  <si>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</si>
  <si>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</si>
  <si>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</si>
  <si>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</si>
  <si>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</si>
  <si>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</si>
  <si>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</si>
  <si>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</si>
  <si>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</si>
  <si>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</si>
  <si>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</si>
  <si>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</si>
  <si>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</si>
  <si>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</si>
  <si>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</si>
  <si>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</si>
  <si>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</si>
  <si>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</si>
  <si>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</si>
  <si>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</si>
  <si>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</si>
  <si>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</si>
  <si>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</si>
  <si>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</si>
  <si>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</si>
  <si>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</si>
  <si>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</si>
  <si>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</si>
  <si>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</si>
  <si>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</si>
  <si>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</si>
  <si>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</si>
  <si>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</si>
  <si>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</si>
  <si>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</si>
  <si>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</si>
  <si>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</si>
  <si>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</si>
  <si>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</si>
  <si>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</si>
  <si>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</si>
  <si>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</si>
  <si>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</si>
  <si>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</si>
  <si>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</si>
  <si>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</si>
  <si>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</si>
  <si>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</si>
  <si>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</si>
  <si>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</si>
  <si>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</si>
  <si>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</si>
  <si>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</si>
  <si>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</si>
  <si>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</si>
  <si>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</si>
  <si>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</si>
  <si>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</si>
  <si>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</si>
  <si>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</si>
  <si>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</si>
  <si>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</si>
  <si>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</si>
  <si>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</si>
  <si>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</si>
  <si>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</si>
  <si>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</si>
  <si>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</si>
  <si>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</si>
  <si>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</si>
  <si>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</si>
  <si>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</si>
  <si>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</si>
  <si>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</si>
  <si>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</si>
  <si>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</si>
  <si>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</si>
  <si>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</si>
  <si>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</si>
  <si>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</si>
  <si>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</si>
  <si>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</si>
  <si>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</si>
  <si>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</si>
  <si>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</si>
  <si>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</si>
  <si>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</si>
  <si>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</si>
  <si>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</si>
  <si>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</si>
  <si>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</si>
  <si>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</si>
  <si>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</si>
  <si>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</si>
  <si>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</si>
  <si>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</si>
  <si>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</si>
  <si>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</si>
  <si>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</si>
  <si>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</si>
  <si>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</si>
  <si>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</si>
  <si>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</si>
  <si>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</si>
  <si>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</si>
  <si>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</si>
  <si>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</si>
  <si>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</si>
  <si>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</si>
  <si>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</si>
  <si>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</si>
  <si>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</si>
  <si>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</si>
  <si>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</si>
  <si>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</si>
  <si>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</si>
  <si>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</si>
  <si>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</si>
  <si>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</si>
  <si>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</si>
  <si>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</si>
  <si>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</si>
  <si>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</si>
  <si>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</si>
  <si>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</si>
  <si>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</si>
  <si>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</si>
  <si>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</si>
  <si>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</si>
  <si>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</si>
  <si>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</si>
  <si>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</si>
  <si>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</si>
  <si>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</si>
  <si>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</si>
  <si>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</si>
  <si>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</si>
  <si>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</si>
  <si>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</si>
  <si>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</si>
  <si>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</si>
  <si>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</si>
  <si>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</si>
  <si>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</si>
  <si>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</si>
  <si>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</si>
  <si>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</si>
  <si>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</si>
  <si>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</si>
  <si>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</si>
  <si>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</si>
  <si>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</si>
  <si>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</si>
  <si>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</si>
  <si>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</si>
  <si>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</si>
  <si>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</si>
  <si>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</si>
  <si>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</si>
  <si>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</si>
  <si>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</si>
  <si>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</si>
  <si>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</si>
  <si>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</si>
  <si>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</si>
  <si>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</si>
  <si>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</si>
  <si>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</si>
  <si>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</si>
  <si>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</si>
  <si>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</si>
  <si>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</si>
  <si>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</si>
  <si>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</si>
  <si>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</si>
  <si>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</si>
  <si>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</si>
  <si>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</si>
  <si>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</si>
  <si>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</si>
  <si>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</si>
  <si>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</si>
  <si>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</si>
  <si>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</si>
  <si>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</si>
  <si>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</si>
  <si>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</si>
  <si>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</si>
  <si>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</si>
  <si>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</si>
  <si>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</si>
  <si>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</si>
  <si>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</si>
  <si>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</si>
  <si>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</si>
  <si>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</si>
  <si>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</si>
  <si>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</si>
  <si>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</si>
  <si>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</si>
  <si>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</si>
  <si>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</si>
  <si>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</si>
  <si>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</si>
  <si>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</si>
  <si>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</si>
  <si>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</si>
  <si>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</si>
  <si>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</si>
  <si>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</si>
  <si>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</si>
  <si>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</si>
  <si>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</si>
  <si>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</si>
  <si>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</si>
  <si>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</si>
  <si>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</si>
  <si>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</si>
  <si>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</si>
  <si>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</si>
  <si>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</si>
  <si>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</si>
  <si>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</si>
  <si>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</si>
  <si>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</si>
  <si>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</si>
  <si>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</si>
  <si>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</si>
  <si>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</si>
  <si>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</si>
  <si>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</si>
  <si>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</si>
  <si>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</si>
  <si>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</si>
  <si>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</si>
  <si>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</si>
  <si>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</si>
  <si>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</si>
  <si>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</si>
  <si>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</si>
  <si>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</si>
  <si>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</si>
  <si>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</si>
  <si>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</si>
  <si>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</si>
  <si>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</si>
  <si>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</si>
  <si>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</si>
  <si>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</si>
  <si>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</si>
  <si>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</si>
  <si>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</si>
  <si>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</si>
  <si>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</si>
  <si>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</si>
  <si>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</si>
  <si>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</si>
  <si>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</si>
  <si>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</si>
  <si>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</si>
  <si>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</si>
  <si>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</si>
  <si>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</si>
  <si>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</si>
  <si>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</si>
  <si>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</si>
  <si>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</si>
  <si>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</si>
  <si>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</si>
  <si>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</si>
  <si>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</si>
  <si>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</si>
  <si>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</si>
  <si>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</si>
  <si>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</si>
  <si>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</si>
  <si>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</si>
  <si>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</si>
  <si>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</si>
  <si>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</si>
  <si>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</si>
  <si>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</si>
  <si>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</si>
  <si>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</si>
  <si>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</si>
  <si>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</si>
  <si>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</si>
  <si>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</si>
  <si>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</si>
  <si>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</si>
  <si>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</si>
  <si>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</si>
  <si>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</si>
  <si>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</si>
  <si>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</si>
  <si>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</si>
  <si>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</si>
  <si>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</si>
  <si>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</si>
  <si>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</si>
  <si>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</si>
  <si>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</si>
  <si>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</si>
  <si>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</si>
  <si>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</si>
  <si>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</si>
  <si>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</si>
  <si>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</si>
  <si>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</si>
  <si>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</si>
  <si>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</si>
  <si>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</si>
  <si>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</si>
  <si>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</si>
  <si>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</si>
  <si>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</si>
  <si>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</si>
  <si>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</si>
  <si>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</si>
  <si>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</si>
  <si>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</si>
  <si>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</si>
  <si>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</si>
  <si>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</si>
  <si>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</si>
  <si>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</si>
  <si>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</si>
  <si>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</si>
  <si>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</si>
  <si>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</si>
  <si>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</si>
  <si>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</si>
  <si>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</si>
  <si>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</si>
  <si>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</si>
  <si>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</si>
  <si>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</si>
  <si>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</si>
  <si>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</si>
  <si>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</si>
  <si>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</si>
  <si>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</si>
  <si>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</si>
  <si>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</si>
  <si>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</si>
  <si>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</si>
  <si>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</si>
  <si>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</si>
  <si>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</si>
  <si>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</si>
  <si>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</si>
  <si>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</si>
  <si>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</si>
  <si>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</si>
  <si>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</si>
  <si>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</si>
  <si>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</si>
  <si>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</si>
  <si>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</si>
  <si>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</si>
  <si>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</si>
  <si>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</si>
  <si>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</si>
  <si>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</si>
  <si>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</si>
  <si>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</si>
  <si>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</si>
  <si>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</si>
  <si>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</si>
  <si>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</si>
  <si>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</si>
  <si>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</si>
  <si>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</si>
  <si>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</si>
  <si>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</si>
  <si>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</si>
  <si>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</si>
  <si>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</si>
  <si>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</si>
  <si>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</si>
  <si>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</si>
  <si>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</si>
  <si>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</si>
  <si>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</si>
  <si>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</si>
  <si>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</si>
  <si>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</si>
  <si>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</si>
  <si>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</si>
  <si>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</si>
  <si>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</si>
  <si>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</si>
  <si>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</si>
  <si>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</si>
  <si>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</si>
  <si>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</si>
  <si>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</si>
  <si>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</si>
  <si>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</si>
  <si>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</si>
  <si>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</si>
  <si>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</si>
  <si>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</si>
  <si>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</si>
  <si>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</si>
  <si>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</si>
  <si>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</si>
  <si>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</si>
  <si>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</si>
  <si>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</si>
  <si>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</si>
  <si>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</si>
  <si>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</si>
  <si>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</si>
  <si>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</si>
  <si>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</si>
  <si>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</si>
  <si>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</si>
  <si>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</si>
  <si>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</si>
  <si>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</si>
  <si>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</si>
  <si>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</si>
  <si>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</si>
  <si>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</si>
  <si>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</si>
  <si>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</si>
  <si>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</si>
  <si>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</si>
  <si>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</si>
  <si>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</si>
  <si>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</si>
  <si>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</si>
  <si>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</si>
  <si>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</si>
  <si>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</si>
  <si>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</si>
  <si>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</si>
  <si>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</si>
  <si>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</si>
  <si>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</si>
  <si>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</si>
  <si>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</si>
  <si>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</si>
  <si>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</si>
  <si>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</si>
  <si>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</si>
  <si>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</si>
  <si>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</si>
  <si>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</si>
  <si>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</si>
  <si>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</si>
  <si>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</si>
  <si>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</si>
  <si>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</si>
  <si>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</si>
  <si>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</si>
  <si>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</si>
  <si>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</si>
  <si>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</si>
  <si>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</si>
  <si>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</si>
  <si>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</si>
  <si>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</si>
  <si>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</si>
  <si>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</si>
  <si>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</si>
  <si>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</si>
  <si>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</si>
  <si>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</si>
  <si>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</si>
  <si>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</si>
  <si>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</si>
  <si>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</si>
  <si>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</si>
  <si>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</si>
  <si>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</si>
  <si>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</si>
  <si>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</si>
  <si>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</si>
  <si>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</si>
  <si>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</si>
  <si>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</si>
  <si>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</si>
  <si>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</si>
  <si>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</si>
  <si>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</si>
  <si>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</si>
  <si>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</si>
  <si>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</si>
  <si>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</si>
  <si>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</si>
  <si>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</si>
  <si>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</si>
  <si>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</si>
  <si>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</si>
  <si>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</si>
  <si>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</si>
  <si>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</si>
  <si>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</si>
  <si>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</si>
  <si>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</si>
  <si>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</si>
  <si>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</si>
  <si>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</si>
  <si>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</si>
  <si>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</si>
  <si>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</si>
  <si>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</si>
  <si>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</si>
  <si>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</si>
  <si>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</si>
  <si>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</si>
  <si>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</si>
  <si>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</si>
  <si>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</si>
  <si>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</si>
  <si>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</si>
  <si>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</si>
  <si>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</si>
  <si>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</si>
  <si>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</si>
  <si>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</si>
  <si>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</si>
  <si>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</si>
  <si>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</si>
  <si>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</si>
  <si>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</si>
  <si>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</si>
  <si>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</si>
  <si>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</si>
  <si>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</si>
  <si>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</si>
  <si>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</si>
  <si>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</si>
  <si>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</si>
  <si>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</si>
  <si>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</si>
  <si>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</si>
  <si>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</si>
  <si>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</si>
  <si>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</si>
  <si>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</si>
  <si>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</si>
  <si>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</si>
  <si>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</si>
  <si>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</si>
  <si>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</si>
  <si>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</si>
  <si>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</si>
  <si>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</si>
  <si>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</si>
  <si>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</si>
  <si>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</si>
  <si>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</si>
  <si>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</si>
  <si>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</si>
  <si>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</si>
  <si>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</si>
  <si>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</si>
  <si>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</si>
  <si>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</si>
  <si>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</si>
  <si>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</si>
  <si>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</si>
  <si>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</si>
  <si>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</si>
  <si>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</si>
  <si>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</si>
  <si>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</si>
  <si>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</si>
  <si>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</si>
  <si>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</si>
  <si>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</si>
  <si>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</si>
  <si>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</si>
  <si>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</si>
  <si>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</si>
  <si>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</si>
  <si>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</si>
  <si>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</si>
  <si>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</si>
  <si>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</si>
  <si>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</si>
  <si>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</si>
  <si>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</si>
  <si>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</si>
  <si>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</si>
  <si>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</si>
  <si>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</si>
  <si>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</si>
  <si>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</si>
  <si>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</si>
  <si>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</si>
  <si>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</si>
  <si>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</si>
  <si>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</si>
  <si>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</si>
  <si>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</si>
  <si>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</si>
  <si>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</si>
  <si>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</si>
  <si>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</si>
  <si>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</si>
  <si>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</si>
  <si>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</si>
  <si>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</si>
  <si>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</si>
  <si>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</si>
  <si>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</si>
  <si>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</si>
  <si>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</si>
  <si>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</si>
  <si>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</si>
  <si>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</si>
  <si>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</si>
  <si>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</si>
  <si>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</si>
  <si>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</si>
  <si>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</si>
  <si>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</si>
  <si>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</si>
  <si>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</si>
  <si>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</si>
  <si>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</si>
  <si>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</si>
  <si>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</si>
  <si>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</si>
  <si>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</si>
  <si>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</si>
  <si>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</si>
  <si>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</si>
  <si>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</si>
  <si>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</si>
  <si>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</si>
  <si>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</si>
  <si>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</si>
  <si>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</si>
  <si>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</si>
  <si>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</si>
  <si>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</si>
  <si>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</si>
  <si>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</si>
  <si>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</si>
  <si>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</si>
  <si>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</si>
  <si>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</si>
  <si>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</si>
  <si>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</si>
  <si>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</si>
  <si>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</si>
  <si>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</si>
  <si>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</si>
  <si>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</si>
  <si>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</si>
  <si>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</si>
  <si>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</si>
  <si>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</si>
  <si>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</si>
  <si>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</si>
  <si>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</si>
  <si>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</si>
  <si>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</si>
  <si>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</si>
  <si>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</si>
  <si>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</si>
  <si>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</si>
  <si>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</si>
  <si>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</si>
  <si>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</si>
  <si>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</si>
  <si>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</si>
  <si>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</si>
  <si>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</si>
  <si>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</si>
  <si>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</si>
  <si>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</si>
  <si>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</si>
  <si>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</si>
  <si>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</si>
  <si>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</si>
  <si>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</si>
  <si>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</si>
  <si>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</si>
  <si>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</si>
  <si>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</si>
  <si>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</si>
  <si>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</si>
  <si>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</si>
  <si>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</si>
  <si>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</si>
  <si>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</si>
  <si>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</si>
  <si>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</si>
  <si>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</si>
  <si>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</si>
  <si>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</si>
  <si>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</si>
  <si>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</si>
  <si>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</si>
  <si>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</si>
  <si>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</si>
  <si>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</si>
  <si>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</si>
  <si>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</si>
  <si>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</si>
  <si>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</si>
  <si>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</si>
  <si>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</si>
  <si>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</si>
  <si>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</si>
  <si>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</si>
  <si>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</si>
  <si>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</si>
  <si>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</si>
  <si>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</si>
  <si>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</si>
  <si>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</si>
  <si>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</si>
  <si>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</si>
  <si>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</si>
  <si>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</si>
  <si>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</si>
  <si>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</si>
  <si>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</si>
  <si>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</si>
  <si>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</si>
  <si>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</si>
  <si>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</si>
  <si>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</si>
  <si>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</si>
  <si>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</si>
  <si>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</si>
  <si>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</si>
  <si>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</si>
  <si>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</si>
  <si>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</si>
  <si>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</si>
  <si>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</si>
  <si>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</si>
  <si>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</si>
  <si>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</si>
  <si>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</si>
  <si>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</si>
  <si>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</si>
  <si>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</si>
  <si>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</si>
  <si>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</si>
  <si>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</si>
  <si>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</si>
  <si>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</si>
  <si>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</si>
  <si>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</si>
  <si>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</si>
  <si>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</si>
  <si>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</si>
  <si>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</si>
  <si>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</si>
  <si>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</si>
  <si>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</si>
  <si>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</si>
  <si>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</si>
  <si>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</si>
  <si>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</si>
  <si>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</si>
  <si>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</si>
  <si>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</si>
  <si>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</si>
  <si>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</si>
  <si>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</si>
  <si>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</si>
  <si>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</si>
  <si>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</si>
  <si>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</si>
  <si>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</si>
  <si>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</si>
  <si>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</si>
  <si>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</si>
  <si>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</si>
  <si>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</si>
  <si>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</si>
  <si>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</si>
  <si>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</si>
  <si>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</si>
  <si>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</si>
  <si>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</si>
  <si>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</si>
  <si>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</si>
  <si>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</si>
  <si>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</si>
  <si>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</si>
  <si>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</si>
  <si>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</si>
  <si>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</si>
  <si>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</si>
  <si>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</si>
  <si>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</si>
  <si>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</si>
  <si>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</si>
  <si>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</si>
  <si>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</si>
  <si>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</si>
  <si>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</si>
  <si>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</si>
  <si>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</si>
  <si>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</si>
  <si>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</si>
  <si>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</si>
  <si>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</si>
  <si>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</si>
  <si>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</si>
  <si>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</si>
  <si>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</si>
  <si>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</si>
  <si>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</si>
  <si>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</si>
  <si>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</si>
  <si>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</si>
  <si>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</si>
  <si>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</si>
  <si>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</si>
  <si>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</si>
  <si>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</si>
  <si>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</si>
  <si>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</si>
  <si>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</si>
  <si>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</si>
  <si>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</si>
  <si>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</si>
  <si>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</si>
  <si>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</si>
  <si>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</si>
  <si>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</si>
  <si>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</si>
  <si>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</si>
  <si>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</si>
  <si>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</si>
  <si>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</si>
  <si>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</si>
  <si>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</si>
  <si>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</si>
  <si>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</si>
  <si>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</si>
  <si>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</si>
  <si>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</si>
  <si>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</si>
  <si>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</si>
  <si>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</si>
  <si>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</si>
  <si>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</si>
  <si>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</si>
  <si>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</si>
  <si>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</si>
  <si>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</si>
  <si>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</si>
  <si>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</si>
  <si>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</si>
  <si>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</si>
  <si>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</si>
  <si>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</si>
  <si>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</si>
  <si>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</si>
  <si>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</si>
  <si>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</si>
  <si>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</si>
  <si>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</si>
  <si>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</si>
  <si>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</si>
  <si>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</si>
  <si>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</si>
  <si>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</si>
  <si>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</si>
  <si>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</si>
  <si>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</si>
  <si>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</si>
  <si>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</si>
  <si>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</si>
  <si>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</si>
  <si>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</si>
  <si>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</si>
  <si>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</si>
  <si>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</si>
  <si>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</si>
  <si>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</si>
  <si>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</si>
  <si>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</si>
  <si>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</si>
  <si>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</si>
  <si>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</si>
  <si>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</si>
  <si>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</si>
  <si>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</si>
  <si>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</si>
  <si>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</si>
  <si>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</si>
  <si>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</si>
  <si>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</si>
  <si>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</si>
  <si>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</si>
  <si>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</si>
  <si>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</si>
  <si>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</si>
  <si>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</si>
  <si>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</si>
  <si>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</si>
  <si>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</si>
  <si>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</si>
  <si>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</si>
  <si>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</si>
  <si>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</si>
  <si>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</si>
  <si>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</si>
  <si>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</si>
  <si>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</si>
  <si>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</si>
  <si>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</si>
  <si>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</si>
  <si>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</si>
  <si>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</si>
  <si>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</si>
  <si>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</si>
  <si>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</si>
  <si>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</si>
  <si>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</si>
  <si>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</si>
  <si>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</si>
  <si>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</si>
  <si>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</si>
  <si>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</si>
  <si>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</si>
  <si>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</si>
  <si>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</si>
  <si>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</si>
  <si>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</si>
  <si>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</si>
  <si>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</si>
  <si>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</si>
  <si>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</si>
  <si>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</si>
  <si>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</si>
  <si>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</si>
  <si>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</si>
  <si>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</si>
  <si>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</si>
  <si>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</si>
  <si>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</si>
  <si>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</si>
  <si>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</si>
  <si>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</si>
  <si>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</si>
  <si>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</si>
  <si>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</si>
  <si>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</si>
  <si>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</si>
  <si>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</si>
  <si>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</si>
  <si>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</si>
  <si>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</si>
  <si>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</si>
  <si>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</si>
  <si>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</si>
  <si>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</si>
  <si>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</si>
  <si>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</si>
  <si>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</si>
  <si>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</si>
  <si>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</si>
  <si>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</si>
  <si>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</si>
  <si>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</si>
  <si>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</si>
  <si>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</si>
  <si>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</si>
  <si>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</si>
  <si>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</si>
  <si>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</si>
  <si>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</si>
  <si>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</si>
  <si>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</si>
  <si>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</si>
  <si>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</si>
  <si>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</si>
  <si>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</si>
  <si>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</si>
  <si>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</si>
  <si>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</si>
  <si>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</si>
  <si>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</si>
  <si>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</si>
  <si>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</si>
  <si>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</si>
  <si>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</si>
  <si>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</si>
  <si>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</si>
  <si>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</si>
  <si>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</si>
  <si>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</si>
  <si>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</si>
  <si>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</si>
  <si>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</si>
  <si>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</si>
  <si>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</si>
  <si>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</si>
  <si>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</si>
  <si>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</si>
  <si>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</si>
  <si>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</si>
  <si>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</si>
  <si>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</si>
  <si>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</si>
  <si>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</si>
  <si>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</si>
  <si>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</si>
  <si>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</si>
  <si>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</si>
  <si>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</si>
  <si>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</si>
  <si>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</si>
  <si>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</si>
  <si>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</si>
  <si>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</si>
  <si>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</si>
  <si>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</si>
  <si>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</si>
  <si>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</si>
  <si>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</si>
  <si>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</si>
  <si>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</si>
  <si>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</si>
  <si>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</si>
  <si>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</si>
  <si>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</si>
  <si>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</si>
  <si>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</si>
  <si>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</si>
  <si>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</si>
  <si>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</si>
  <si>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</si>
  <si>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</si>
  <si>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</si>
  <si>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</si>
  <si>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</si>
  <si>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</si>
  <si>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</si>
  <si>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</si>
  <si>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</si>
  <si>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</si>
  <si>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</si>
  <si>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</si>
  <si>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</si>
  <si>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</si>
  <si>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</si>
  <si>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</si>
  <si>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</si>
  <si>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</si>
  <si>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</si>
  <si>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</si>
  <si>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</si>
  <si>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</si>
  <si>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</si>
  <si>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</si>
  <si>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</si>
  <si>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</si>
  <si>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</si>
  <si>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</si>
  <si>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</si>
  <si>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</si>
  <si>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</si>
  <si>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</si>
  <si>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</si>
  <si>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</si>
  <si>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</si>
  <si>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</si>
  <si>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</si>
  <si>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</si>
  <si>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</si>
  <si>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</si>
  <si>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</si>
  <si>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</si>
  <si>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</si>
  <si>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</si>
  <si>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</si>
  <si>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</si>
  <si>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</si>
  <si>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</si>
  <si>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</si>
  <si>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</si>
  <si>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</si>
  <si>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</si>
  <si>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</si>
  <si>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</si>
  <si>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</si>
  <si>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</si>
  <si>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</si>
  <si>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</si>
  <si>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</si>
  <si>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</si>
  <si>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</si>
  <si>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</si>
  <si>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</si>
  <si>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</si>
  <si>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</si>
  <si>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</si>
  <si>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</si>
  <si>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</si>
  <si>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</si>
  <si>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</si>
  <si>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</si>
  <si>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</si>
  <si>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</si>
  <si>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</si>
  <si>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</si>
  <si>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</si>
  <si>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</si>
  <si>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</si>
  <si>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</si>
  <si>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</si>
  <si>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</si>
  <si>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</si>
  <si>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</si>
  <si>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</si>
  <si>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</si>
  <si>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</si>
  <si>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</si>
  <si>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</si>
  <si>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</si>
  <si>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</si>
  <si>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</si>
  <si>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</si>
  <si>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</si>
  <si>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</si>
  <si>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</si>
  <si>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</si>
  <si>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</si>
  <si>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</si>
  <si>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</si>
  <si>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</si>
  <si>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</si>
  <si>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</si>
  <si>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</si>
  <si>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</si>
  <si>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</si>
  <si>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</si>
  <si>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</si>
  <si>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</si>
  <si>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</si>
  <si>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</si>
  <si>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</si>
  <si>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</si>
  <si>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</si>
  <si>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</si>
  <si>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</si>
  <si>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</si>
  <si>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</si>
  <si>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</si>
  <si>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</si>
  <si>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</si>
  <si>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</si>
  <si>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</si>
  <si>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</si>
  <si>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</si>
  <si>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</si>
  <si>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</si>
  <si>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</si>
  <si>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</si>
  <si>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</si>
  <si>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</si>
  <si>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</si>
  <si>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</si>
  <si>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</si>
  <si>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</si>
  <si>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</si>
  <si>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</si>
  <si>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</si>
  <si>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</si>
  <si>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</si>
  <si>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</si>
  <si>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</si>
  <si>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</si>
  <si>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</si>
  <si>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</si>
  <si>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</si>
  <si>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</si>
  <si>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</si>
  <si>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</si>
  <si>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</si>
  <si>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</si>
  <si>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</si>
  <si>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</si>
  <si>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</si>
  <si>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</si>
  <si>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</si>
  <si>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</si>
  <si>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</si>
  <si>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</si>
  <si>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</si>
  <si>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</si>
  <si>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</si>
  <si>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</si>
  <si>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</si>
  <si>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</si>
  <si>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</si>
  <si>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</si>
  <si>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</si>
  <si>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</si>
  <si>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</si>
  <si>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</si>
  <si>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</si>
  <si>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</si>
  <si>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</si>
  <si>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</si>
  <si>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</si>
  <si>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</si>
  <si>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</si>
  <si>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</si>
  <si>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</si>
  <si>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</si>
  <si>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</si>
  <si>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</si>
  <si>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</si>
  <si>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</si>
  <si>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</si>
  <si>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</si>
  <si>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</si>
  <si>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</si>
  <si>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</si>
  <si>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</si>
  <si>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</si>
  <si>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</si>
  <si>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</si>
  <si>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</si>
  <si>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</si>
  <si>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</si>
  <si>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</si>
  <si>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</si>
  <si>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</si>
  <si>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</si>
  <si>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</si>
  <si>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</si>
  <si>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</si>
  <si>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</si>
  <si>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</si>
  <si>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</si>
  <si>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</si>
  <si>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</si>
  <si>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</si>
  <si>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</si>
  <si>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</si>
  <si>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</si>
  <si>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</si>
  <si>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</si>
  <si>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</si>
  <si>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</si>
  <si>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</si>
  <si>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</si>
  <si>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</si>
  <si>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</si>
  <si>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</si>
  <si>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</si>
  <si>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</si>
  <si>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</si>
  <si>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</si>
  <si>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</si>
  <si>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</si>
  <si>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</si>
  <si>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</si>
  <si>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</si>
  <si>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</si>
  <si>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</si>
  <si>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</si>
  <si>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</si>
  <si>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</si>
  <si>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</si>
  <si>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</si>
  <si>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</si>
  <si>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</si>
  <si>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</si>
  <si>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</si>
  <si>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</si>
  <si>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</si>
  <si>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</si>
  <si>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</si>
  <si>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</si>
  <si>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</si>
  <si>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</si>
  <si>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</si>
  <si>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</si>
  <si>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</si>
  <si>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</si>
  <si>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</si>
  <si>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</si>
  <si>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</si>
  <si>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</si>
  <si>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</si>
  <si>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</si>
  <si>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</si>
  <si>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</si>
  <si>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</si>
  <si>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</si>
  <si>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</si>
  <si>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</si>
  <si>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</si>
  <si>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</si>
  <si>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</si>
  <si>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</si>
  <si>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</si>
  <si>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</si>
  <si>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</si>
  <si>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</si>
  <si>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</si>
  <si>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</si>
  <si>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</si>
  <si>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</si>
  <si>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</si>
  <si>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</si>
  <si>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</si>
  <si>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</si>
  <si>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</si>
  <si>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</si>
  <si>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</si>
  <si>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</si>
  <si>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</si>
  <si>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</si>
  <si>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</si>
  <si>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</si>
  <si>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</si>
  <si>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</si>
  <si>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</si>
  <si>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</si>
  <si>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</si>
  <si>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</si>
  <si>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</si>
  <si>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</si>
  <si>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</si>
  <si>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</si>
  <si>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</si>
  <si>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</si>
  <si>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</si>
  <si>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</si>
  <si>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</si>
  <si>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</si>
  <si>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</si>
  <si>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</si>
  <si>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</si>
  <si>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</si>
  <si>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</si>
  <si>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</si>
  <si>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</si>
  <si>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</si>
  <si>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</si>
  <si>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</si>
  <si>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</si>
  <si>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</si>
  <si>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</si>
  <si>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</si>
  <si>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</si>
  <si>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</si>
  <si>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</si>
  <si>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</si>
  <si>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</si>
  <si>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</si>
  <si>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</si>
  <si>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</si>
  <si>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</si>
  <si>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</si>
  <si>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</si>
  <si>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</si>
  <si>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</si>
  <si>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</si>
  <si>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</si>
  <si>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</si>
  <si>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</si>
  <si>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</si>
  <si>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</si>
  <si>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</si>
  <si>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</si>
  <si>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</si>
  <si>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</si>
  <si>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</si>
  <si>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</si>
  <si>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</si>
  <si>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</si>
  <si>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</si>
  <si>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</si>
  <si>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</si>
  <si>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</si>
  <si>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</si>
  <si>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</si>
  <si>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</si>
  <si>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</si>
  <si>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</si>
  <si>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</si>
  <si>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</si>
  <si>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</si>
  <si>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</si>
  <si>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</si>
  <si>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</si>
  <si>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</si>
  <si>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</si>
  <si>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</si>
  <si>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</si>
  <si>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</si>
  <si>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</si>
  <si>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</si>
  <si>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</si>
  <si>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</si>
  <si>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</si>
  <si>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</si>
  <si>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</si>
  <si>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</si>
  <si>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</si>
  <si>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</si>
  <si>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</si>
  <si>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</si>
  <si>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</si>
  <si>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</si>
  <si>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</si>
  <si>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</si>
  <si>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</si>
  <si>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</si>
  <si>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</si>
  <si>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</si>
  <si>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</si>
  <si>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</si>
  <si>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</si>
  <si>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</si>
  <si>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</si>
  <si>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</si>
  <si>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</si>
  <si>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</si>
  <si>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</si>
  <si>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</si>
  <si>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</si>
  <si>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</si>
  <si>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</si>
  <si>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</si>
  <si>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</si>
  <si>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</si>
  <si>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</si>
  <si>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</si>
  <si>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</si>
  <si>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</si>
  <si>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</si>
  <si>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</si>
  <si>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</si>
  <si>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</si>
  <si>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</si>
  <si>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</si>
  <si>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</si>
  <si>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</si>
  <si>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</si>
  <si>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</si>
  <si>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</si>
  <si>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</si>
  <si>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</si>
  <si>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</si>
  <si>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</si>
  <si>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</si>
  <si>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</si>
  <si>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</si>
  <si>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</si>
  <si>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</si>
  <si>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</si>
  <si>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</si>
  <si>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</si>
  <si>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</si>
  <si>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</si>
  <si>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</si>
  <si>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</si>
  <si>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</si>
  <si>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</si>
  <si>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</si>
  <si>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</si>
  <si>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</si>
  <si>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</si>
  <si>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</si>
  <si>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</si>
  <si>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</si>
  <si>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</si>
  <si>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</si>
  <si>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</si>
  <si>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</si>
  <si>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</si>
  <si>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</si>
  <si>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</si>
  <si>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</si>
  <si>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</si>
  <si>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</si>
  <si>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</si>
  <si>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</si>
  <si>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</si>
  <si>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</si>
  <si>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</si>
  <si>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</si>
  <si>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</si>
  <si>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</si>
  <si>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</si>
  <si>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</si>
  <si>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</si>
  <si>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</si>
  <si>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</si>
  <si>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</si>
  <si>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</si>
  <si>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</si>
  <si>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</si>
  <si>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</si>
  <si>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</si>
  <si>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</si>
  <si>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</si>
  <si>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</si>
  <si>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</si>
  <si>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</si>
  <si>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</si>
  <si>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</si>
  <si>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</si>
  <si>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</si>
  <si>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</si>
  <si>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</si>
  <si>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</si>
  <si>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</si>
  <si>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</si>
  <si>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</si>
  <si>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</si>
  <si>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</si>
  <si>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</si>
  <si>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</si>
  <si>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</si>
  <si>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</si>
  <si>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</si>
  <si>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</si>
  <si>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</si>
  <si>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</si>
  <si>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</si>
  <si>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</si>
  <si>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</si>
  <si>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</si>
  <si>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</si>
  <si>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</si>
  <si>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</si>
  <si>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</si>
  <si>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</si>
  <si>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</si>
  <si>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</si>
  <si>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</si>
  <si>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</si>
  <si>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</si>
  <si>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</si>
  <si>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</si>
  <si>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</si>
  <si>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</si>
  <si>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</si>
  <si>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</si>
  <si>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</si>
  <si>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</si>
  <si>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</si>
  <si>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</si>
  <si>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</si>
  <si>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</si>
  <si>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</si>
  <si>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</si>
  <si>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</si>
  <si>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</si>
  <si>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</si>
  <si>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</si>
  <si>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</si>
  <si>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</si>
  <si>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</si>
  <si>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</si>
  <si>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</si>
  <si>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</si>
  <si>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</si>
  <si>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</si>
  <si>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</si>
  <si>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</si>
  <si>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</si>
  <si>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</si>
  <si>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</si>
  <si>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</si>
  <si>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</si>
  <si>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</si>
  <si>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</si>
  <si>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</si>
  <si>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</si>
  <si>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</si>
  <si>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</si>
  <si>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</si>
  <si>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</si>
  <si>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</si>
  <si>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</si>
  <si>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</si>
  <si>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</si>
  <si>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</si>
  <si>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</si>
  <si>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</si>
  <si>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</si>
  <si>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</si>
  <si>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</si>
  <si>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</si>
  <si>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</si>
  <si>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</si>
  <si>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</si>
  <si>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</si>
  <si>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</si>
  <si>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</si>
  <si>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</si>
  <si>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</si>
  <si>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</si>
  <si>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</si>
  <si>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</si>
  <si>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</si>
  <si>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</si>
  <si>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</si>
  <si>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</si>
  <si>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</si>
  <si>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</si>
  <si>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</si>
  <si>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</si>
  <si>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</si>
  <si>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</si>
  <si>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</si>
  <si>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</si>
  <si>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</si>
  <si>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</si>
  <si>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</si>
  <si>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</si>
  <si>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</si>
  <si>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</si>
  <si>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</si>
  <si>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</si>
  <si>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</si>
  <si>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</si>
  <si>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</si>
  <si>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</si>
  <si>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</si>
  <si>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</si>
  <si>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</si>
  <si>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</si>
  <si>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</si>
  <si>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</si>
  <si>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</si>
  <si>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</si>
  <si>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</si>
  <si>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</si>
  <si>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</si>
  <si>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</si>
  <si>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</si>
  <si>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</si>
  <si>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</si>
  <si>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</si>
  <si>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</si>
  <si>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</si>
  <si>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</si>
  <si>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</si>
  <si>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</si>
  <si>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</si>
  <si>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</si>
  <si>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</si>
  <si>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</si>
  <si>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</si>
  <si>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</si>
  <si>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</si>
  <si>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</si>
  <si>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</si>
  <si>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</si>
  <si>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</si>
  <si>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</si>
  <si>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</si>
  <si>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</si>
  <si>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</si>
  <si>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</si>
  <si>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</si>
  <si>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</si>
  <si>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</si>
  <si>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</si>
  <si>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</si>
  <si>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</si>
  <si>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</si>
  <si>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</si>
  <si>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</si>
  <si>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</si>
  <si>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</si>
  <si>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</si>
  <si>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</si>
  <si>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</si>
  <si>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</si>
  <si>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</si>
  <si>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</si>
  <si>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</si>
  <si>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</si>
  <si>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</si>
  <si>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</si>
  <si>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</si>
  <si>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</si>
  <si>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</si>
  <si>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</si>
  <si>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</si>
  <si>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</si>
  <si>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</si>
  <si>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</si>
  <si>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</si>
  <si>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</si>
  <si>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</si>
  <si>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</si>
  <si>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</si>
  <si>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</si>
  <si>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</si>
  <si>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</si>
  <si>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</si>
  <si>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</si>
  <si>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</si>
  <si>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</si>
  <si>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</si>
  <si>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</si>
  <si>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</si>
  <si>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</si>
  <si>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</si>
  <si>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</si>
  <si>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</si>
  <si>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</si>
  <si>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</si>
  <si>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</si>
  <si>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</si>
  <si>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</si>
  <si>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</si>
  <si>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</si>
  <si>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</si>
  <si>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</si>
  <si>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</si>
  <si>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</si>
  <si>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</si>
  <si>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</si>
  <si>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</si>
  <si>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</si>
  <si>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</si>
  <si>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</si>
  <si>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</si>
  <si>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</si>
  <si>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</si>
  <si>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</si>
  <si>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</si>
  <si>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</si>
  <si>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</si>
  <si>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</si>
  <si>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</si>
  <si>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</si>
  <si>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</si>
  <si>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</si>
  <si>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</si>
  <si>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</si>
  <si>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</si>
  <si>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</si>
  <si>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</si>
  <si>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</si>
  <si>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</si>
  <si>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</si>
  <si>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</si>
  <si>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</si>
  <si>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</si>
  <si>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</si>
  <si>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</si>
  <si>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</si>
  <si>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</si>
  <si>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</si>
  <si>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</si>
  <si>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</si>
  <si>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</si>
  <si>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</si>
  <si>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</si>
  <si>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</si>
  <si>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</si>
  <si>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</si>
  <si>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</si>
  <si>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</si>
  <si>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</si>
  <si>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</si>
  <si>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</si>
  <si>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</si>
  <si>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</si>
  <si>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</si>
  <si>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</si>
  <si>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</si>
  <si>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</si>
  <si>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</si>
  <si>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</si>
  <si>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</si>
  <si>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</si>
  <si>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</si>
  <si>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</si>
  <si>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</si>
  <si>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</si>
  <si>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</si>
  <si>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</si>
  <si>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</si>
  <si>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</si>
  <si>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</si>
  <si>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</si>
  <si>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</si>
  <si>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</si>
  <si>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</si>
  <si>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</si>
  <si>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</si>
  <si>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</si>
  <si>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</si>
  <si>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</si>
  <si>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</si>
  <si>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</si>
  <si>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</si>
  <si>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</si>
  <si>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</si>
  <si>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</si>
  <si>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</si>
  <si>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</si>
  <si>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</si>
  <si>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</si>
  <si>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</si>
  <si>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</si>
  <si>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</si>
  <si>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</si>
  <si>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</si>
  <si>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</si>
  <si>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</si>
  <si>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</si>
  <si>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</si>
  <si>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</si>
  <si>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</si>
  <si>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</si>
  <si>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</si>
  <si>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</si>
  <si>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</si>
  <si>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</si>
  <si>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</si>
  <si>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</si>
  <si>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</si>
  <si>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</si>
  <si>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</si>
  <si>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</si>
  <si>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</si>
  <si>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</si>
  <si>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</si>
  <si>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</si>
  <si>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</si>
  <si>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</si>
  <si>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</si>
  <si>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</si>
  <si>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</si>
  <si>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</si>
  <si>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</si>
  <si>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</si>
  <si>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</si>
  <si>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</si>
  <si>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</si>
  <si>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</si>
  <si>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</si>
  <si>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</si>
  <si>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</si>
  <si>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</si>
  <si>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</si>
  <si>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</si>
  <si>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</si>
  <si>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</si>
  <si>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</si>
  <si>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</si>
  <si>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</si>
  <si>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</si>
  <si>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</si>
  <si>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</si>
  <si>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</si>
  <si>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</si>
  <si>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</si>
  <si>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</si>
  <si>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</si>
  <si>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</si>
  <si>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</si>
  <si>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</si>
  <si>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</si>
  <si>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</si>
  <si>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</si>
  <si>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</si>
  <si>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</si>
  <si>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</si>
  <si>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</si>
  <si>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</si>
  <si>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</si>
  <si>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</si>
  <si>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</si>
  <si>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</si>
  <si>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</si>
  <si>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</si>
  <si>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</si>
  <si>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</si>
  <si>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</si>
  <si>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</si>
  <si>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</si>
  <si>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</si>
  <si>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</si>
  <si>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</si>
  <si>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</si>
  <si>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</si>
  <si>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</si>
  <si>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</si>
  <si>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</si>
  <si>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</si>
  <si>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</si>
  <si>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</si>
  <si>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</si>
  <si>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</si>
  <si>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</si>
  <si>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</si>
  <si>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</si>
  <si>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</si>
  <si>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</si>
  <si>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</si>
  <si>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</si>
  <si>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</si>
  <si>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</si>
  <si>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</si>
  <si>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</si>
  <si>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</si>
  <si>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</si>
  <si>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</si>
  <si>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</si>
  <si>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</si>
  <si>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</si>
  <si>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</si>
  <si>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</si>
  <si>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</si>
  <si>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</si>
  <si>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</si>
  <si>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</si>
  <si>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</si>
  <si>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</si>
  <si>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</si>
  <si>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</si>
  <si>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</si>
  <si>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</si>
  <si>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</si>
  <si>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</si>
  <si>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</si>
  <si>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</si>
  <si>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</si>
  <si>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</si>
  <si>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</si>
  <si>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</si>
  <si>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</si>
  <si>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</si>
  <si>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</si>
  <si>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</si>
  <si>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</si>
  <si>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</si>
  <si>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</si>
  <si>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</si>
  <si>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</si>
  <si>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</si>
  <si>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</si>
  <si>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</si>
  <si>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</si>
  <si>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</si>
  <si>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</si>
  <si>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</si>
  <si>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</si>
  <si>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</si>
  <si>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</si>
  <si>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</si>
  <si>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</si>
  <si>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</si>
  <si>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</si>
  <si>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</si>
  <si>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</si>
  <si>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</si>
  <si>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</si>
  <si>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</si>
  <si>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</si>
  <si>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</si>
  <si>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</si>
  <si>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</si>
  <si>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</si>
  <si>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</si>
  <si>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</si>
  <si>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</si>
  <si>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</si>
  <si>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</si>
  <si>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</si>
  <si>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</si>
  <si>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</si>
  <si>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</si>
  <si>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</si>
  <si>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</si>
  <si>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</si>
  <si>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</si>
  <si>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</si>
  <si>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</si>
  <si>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</si>
  <si>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</si>
  <si>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</si>
  <si>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</si>
  <si>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</si>
  <si>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</si>
  <si>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</si>
  <si>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</si>
  <si>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</si>
  <si>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</si>
  <si>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</si>
  <si>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</si>
  <si>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</si>
  <si>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</si>
  <si>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</si>
  <si>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</si>
  <si>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</si>
  <si>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</si>
  <si>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</si>
  <si>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</si>
  <si>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</si>
  <si>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</si>
  <si>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</si>
  <si>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</si>
  <si>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</si>
  <si>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</si>
  <si>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</si>
  <si>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</si>
  <si>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</si>
  <si>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</si>
  <si>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</si>
  <si>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</si>
  <si>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</si>
  <si>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</si>
  <si>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</si>
  <si>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</si>
  <si>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</si>
  <si>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</si>
  <si>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</si>
  <si>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</si>
  <si>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</si>
  <si>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</si>
  <si>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</si>
  <si>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</si>
  <si>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</si>
  <si>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</si>
  <si>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</si>
  <si>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</si>
  <si>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</si>
  <si>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</si>
  <si>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</si>
  <si>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</si>
  <si>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</si>
  <si>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</si>
  <si>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</si>
  <si>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</si>
  <si>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</si>
  <si>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</si>
  <si>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</si>
  <si>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</si>
  <si>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</si>
  <si>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</si>
  <si>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</si>
  <si>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</si>
  <si>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</si>
  <si>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</si>
  <si>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</si>
  <si>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</si>
  <si>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</si>
  <si>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</si>
  <si>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</si>
  <si>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</si>
  <si>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</si>
  <si>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</si>
  <si>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</si>
  <si>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</si>
  <si>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</si>
  <si>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</si>
  <si>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</si>
  <si>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</si>
  <si>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</si>
  <si>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</si>
  <si>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</si>
  <si>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</si>
  <si>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</si>
  <si>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</si>
  <si>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</si>
  <si>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</si>
  <si>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</si>
  <si>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</si>
  <si>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</si>
  <si>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</si>
  <si>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</si>
  <si>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</si>
  <si>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</si>
  <si>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</si>
  <si>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</si>
  <si>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</si>
  <si>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</si>
  <si>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</si>
  <si>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</si>
  <si>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</si>
  <si>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</si>
  <si>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</si>
  <si>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</si>
  <si>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</si>
  <si>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</si>
  <si>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</si>
  <si>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</si>
  <si>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</si>
  <si>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</si>
  <si>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</si>
  <si>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</si>
  <si>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</si>
  <si>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</si>
  <si>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</si>
  <si>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</si>
  <si>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</si>
  <si>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</si>
  <si>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</si>
  <si>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</si>
  <si>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</si>
  <si>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</si>
  <si>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</si>
  <si>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</si>
  <si>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</si>
  <si>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</si>
  <si>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</si>
  <si>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</si>
  <si>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</si>
  <si>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</si>
  <si>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</si>
  <si>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</si>
  <si>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</si>
  <si>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</si>
  <si>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</si>
  <si>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</si>
  <si>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</si>
  <si>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</si>
  <si>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</si>
  <si>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</si>
  <si>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</si>
  <si>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</si>
  <si>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</si>
  <si>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</si>
  <si>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</si>
  <si>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</si>
  <si>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</si>
  <si>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</si>
  <si>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</si>
  <si>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</si>
  <si>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</si>
  <si>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</si>
  <si>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</si>
  <si>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</si>
  <si>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</si>
  <si>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</si>
  <si>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</si>
  <si>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</si>
  <si>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</si>
  <si>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</si>
  <si>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</si>
  <si>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</si>
  <si>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</si>
  <si>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</si>
  <si>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</si>
  <si>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</si>
  <si>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</si>
  <si>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</si>
  <si>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</si>
  <si>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</si>
  <si>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</si>
  <si>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</si>
  <si>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</si>
  <si>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</si>
  <si>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</si>
  <si>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</si>
  <si>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</si>
  <si>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</si>
  <si>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</si>
  <si>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</si>
  <si>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</si>
  <si>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</si>
  <si>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</si>
  <si>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</si>
  <si>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</si>
  <si>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</si>
  <si>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</si>
  <si>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</si>
  <si>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</si>
  <si>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</si>
  <si>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</si>
  <si>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</si>
  <si>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</si>
  <si>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</si>
  <si>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</si>
  <si>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</si>
  <si>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</si>
  <si>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</si>
  <si>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</si>
  <si>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</si>
  <si>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</si>
  <si>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</si>
  <si>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</si>
  <si>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</si>
  <si>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</si>
  <si>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</si>
  <si>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</si>
  <si>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</si>
  <si>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</si>
  <si>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</si>
  <si>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</si>
  <si>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</si>
  <si>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</si>
  <si>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</si>
  <si>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</si>
  <si>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</si>
  <si>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</si>
  <si>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</si>
  <si>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</si>
  <si>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</si>
  <si>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</si>
  <si>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</si>
  <si>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</si>
  <si>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</si>
  <si>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</si>
  <si>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</si>
  <si>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</si>
  <si>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</si>
  <si>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</si>
  <si>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</si>
  <si>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</si>
  <si>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</si>
  <si>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</si>
  <si>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</si>
  <si>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</si>
  <si>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</si>
  <si>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</si>
  <si>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</si>
  <si>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</si>
  <si>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</si>
  <si>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</si>
  <si>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</si>
  <si>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</si>
  <si>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</si>
  <si>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</si>
  <si>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</si>
  <si>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</si>
  <si>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</si>
  <si>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</si>
  <si>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</si>
  <si>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</si>
  <si>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</si>
  <si>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</si>
  <si>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</si>
  <si>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</si>
  <si>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</si>
  <si>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</si>
  <si>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</si>
  <si>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</si>
  <si>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</si>
  <si>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</si>
  <si>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</si>
  <si>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</si>
  <si>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</si>
  <si>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</si>
  <si>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</si>
  <si>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</si>
  <si>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</si>
  <si>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</si>
  <si>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</si>
  <si>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</si>
  <si>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</si>
  <si>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</si>
  <si>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</si>
  <si>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</si>
  <si>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</si>
  <si>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</si>
  <si>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</si>
  <si>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</si>
  <si>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</si>
  <si>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</si>
  <si>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</si>
  <si>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</si>
  <si>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</si>
  <si>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</si>
  <si>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</si>
  <si>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</si>
  <si>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</si>
  <si>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</si>
  <si>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</si>
  <si>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</si>
  <si>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</si>
  <si>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</si>
  <si>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</si>
  <si>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</si>
  <si>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</si>
  <si>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</si>
  <si>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</si>
  <si>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</si>
  <si>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</si>
  <si>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</si>
  <si>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</si>
  <si>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</si>
  <si>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</si>
  <si>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</si>
  <si>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</si>
  <si>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</si>
  <si>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</si>
  <si>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</si>
  <si>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</si>
  <si>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</si>
  <si>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</si>
  <si>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</si>
  <si>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</si>
  <si>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</si>
  <si>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</si>
  <si>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</si>
  <si>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</si>
  <si>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</si>
  <si>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</si>
  <si>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</si>
  <si>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</si>
  <si>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</si>
  <si>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</si>
  <si>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</si>
  <si>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</si>
  <si>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</si>
  <si>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</si>
  <si>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</si>
  <si>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</si>
  <si>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</si>
  <si>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</si>
  <si>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</si>
  <si>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</si>
  <si>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</si>
  <si>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</si>
  <si>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</si>
  <si>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</si>
  <si>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</si>
  <si>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</si>
  <si>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</si>
  <si>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</si>
  <si>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</si>
  <si>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</si>
  <si>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</si>
  <si>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</si>
  <si>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</si>
  <si>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</si>
  <si>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</si>
  <si>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</si>
  <si>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</si>
  <si>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</si>
  <si>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</si>
  <si>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</si>
  <si>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</si>
  <si>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</si>
  <si>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</si>
  <si>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</si>
  <si>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</si>
  <si>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</si>
  <si>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</si>
  <si>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</si>
  <si>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</si>
  <si>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</si>
  <si>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</si>
  <si>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</si>
  <si>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</si>
  <si>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</si>
  <si>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</si>
  <si>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</si>
  <si>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</si>
  <si>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</si>
  <si>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</si>
  <si>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</si>
  <si>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</si>
  <si>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</si>
  <si>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</si>
  <si>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</si>
  <si>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</si>
  <si>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</si>
  <si>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</si>
  <si>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</si>
  <si>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</si>
  <si>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</si>
  <si>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</si>
  <si>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</si>
  <si>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</si>
  <si>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</si>
  <si>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</si>
  <si>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</si>
  <si>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</si>
  <si>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</si>
  <si>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</si>
  <si>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</si>
  <si>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</si>
  <si>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</si>
  <si>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</si>
  <si>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</si>
  <si>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</si>
  <si>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</si>
  <si>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</si>
  <si>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</si>
  <si>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</si>
  <si>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</si>
  <si>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</si>
  <si>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</si>
  <si>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</si>
  <si>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</si>
  <si>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</si>
  <si>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</si>
  <si>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</si>
  <si>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</si>
  <si>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</si>
  <si>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</si>
  <si>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</si>
  <si>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</si>
  <si>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</si>
  <si>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</si>
  <si>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</si>
  <si>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</si>
  <si>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</si>
  <si>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</si>
  <si>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</si>
  <si>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</si>
  <si>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</si>
  <si>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</si>
  <si>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</si>
  <si>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</si>
  <si>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</si>
  <si>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</si>
  <si>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</si>
  <si>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</si>
  <si>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</si>
  <si>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</si>
  <si>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</si>
  <si>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</si>
  <si>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</si>
  <si>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</si>
  <si>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</si>
  <si>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</si>
  <si>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</si>
  <si>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</si>
  <si>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</si>
  <si>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</si>
  <si>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</si>
  <si>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</si>
  <si>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</si>
  <si>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</si>
  <si>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</si>
  <si>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</si>
  <si>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</si>
  <si>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</si>
  <si>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</si>
  <si>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</si>
  <si>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</si>
  <si>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</si>
  <si>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</si>
  <si>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</si>
  <si>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</si>
  <si>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</si>
  <si>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</si>
  <si>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</si>
  <si>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</si>
  <si>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</si>
  <si>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</si>
  <si>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</si>
  <si>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</si>
  <si>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</si>
  <si>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</si>
  <si>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</si>
  <si>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</si>
  <si>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</si>
  <si>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</si>
  <si>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</si>
  <si>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</si>
  <si>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</si>
  <si>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</si>
  <si>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</si>
  <si>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</si>
  <si>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</si>
  <si>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</si>
  <si>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</si>
  <si>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</si>
  <si>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</si>
  <si>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</si>
  <si>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</si>
  <si>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</si>
  <si>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</si>
  <si>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</si>
  <si>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</si>
  <si>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</si>
  <si>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</si>
  <si>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</si>
  <si>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</si>
  <si>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</si>
  <si>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</si>
  <si>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</si>
  <si>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</si>
  <si>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</si>
  <si>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</si>
  <si>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</si>
  <si>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</si>
  <si>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</si>
  <si>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</si>
  <si>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</si>
  <si>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</si>
  <si>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</si>
  <si>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</si>
  <si>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</si>
  <si>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</si>
  <si>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</si>
  <si>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</si>
  <si>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</si>
  <si>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</si>
  <si>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</si>
  <si>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</si>
  <si>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</si>
  <si>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</si>
  <si>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</si>
  <si>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</si>
  <si>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</si>
  <si>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</si>
  <si>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</si>
  <si>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</si>
  <si>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</si>
  <si>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</si>
  <si>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</si>
  <si>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</si>
  <si>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</si>
  <si>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</si>
  <si>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</si>
  <si>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</si>
  <si>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</si>
  <si>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</si>
  <si>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</si>
  <si>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</si>
  <si>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</si>
  <si>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</si>
  <si>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</si>
  <si>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</si>
  <si>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</si>
  <si>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</si>
  <si>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</si>
  <si>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</si>
  <si>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</si>
  <si>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</si>
  <si>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</si>
  <si>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</si>
  <si>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</si>
  <si>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</si>
  <si>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</si>
  <si>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</si>
  <si>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</si>
  <si>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</si>
  <si>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</si>
  <si>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</si>
  <si>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</si>
  <si>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</si>
  <si>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</si>
  <si>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</si>
  <si>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</si>
  <si>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</si>
  <si>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</si>
  <si>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</si>
  <si>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</si>
  <si>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</si>
  <si>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</si>
  <si>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</si>
  <si>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</si>
  <si>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</si>
  <si>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</si>
  <si>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</si>
  <si>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</si>
  <si>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</si>
  <si>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</si>
  <si>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</si>
  <si>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</si>
  <si>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</si>
  <si>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</si>
  <si>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</si>
  <si>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</si>
  <si>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</si>
  <si>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</si>
  <si>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</si>
  <si>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</si>
  <si>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</si>
  <si>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</si>
  <si>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</si>
  <si>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</si>
  <si>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</si>
  <si>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</si>
  <si>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</si>
  <si>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</si>
  <si>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</si>
  <si>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</si>
  <si>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</si>
  <si>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</si>
  <si>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</si>
  <si>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</si>
  <si>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</si>
  <si>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</si>
  <si>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</si>
  <si>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</si>
  <si>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</si>
  <si>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</si>
  <si>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</si>
  <si>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</si>
  <si>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</si>
  <si>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</si>
  <si>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</si>
  <si>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</si>
  <si>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</si>
  <si>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</si>
  <si>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</si>
  <si>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</si>
  <si>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</si>
  <si>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</si>
  <si>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</si>
  <si>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</si>
  <si>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</si>
  <si>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</si>
  <si>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</si>
  <si>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</si>
  <si>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</si>
  <si>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</si>
  <si>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</si>
  <si>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</si>
  <si>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</si>
  <si>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</si>
  <si>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</si>
  <si>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</si>
  <si>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</si>
  <si>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</si>
  <si>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</si>
  <si>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</si>
  <si>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</si>
  <si>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</si>
  <si>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</si>
  <si>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</si>
  <si>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</si>
  <si>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</si>
  <si>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</si>
  <si>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</si>
  <si>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</si>
  <si>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</si>
  <si>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</si>
  <si>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</si>
  <si>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</si>
  <si>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</si>
  <si>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</si>
  <si>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</si>
  <si>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</si>
  <si>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</si>
  <si>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</si>
  <si>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</si>
  <si>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</si>
  <si>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</si>
  <si>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</si>
  <si>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</si>
  <si>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</si>
  <si>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</si>
  <si>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</si>
  <si>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</si>
  <si>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</si>
  <si>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</si>
  <si>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</si>
  <si>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</si>
  <si>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</si>
  <si>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</si>
  <si>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</si>
  <si>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</si>
  <si>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</si>
  <si>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</si>
  <si>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</si>
  <si>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</si>
  <si>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</si>
  <si>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</si>
  <si>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</si>
  <si>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</si>
  <si>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</si>
  <si>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</si>
  <si>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</si>
  <si>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</si>
  <si>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</si>
  <si>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</si>
  <si>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</si>
  <si>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</si>
  <si>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</si>
  <si>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</si>
  <si>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</si>
  <si>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</si>
  <si>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</si>
  <si>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</si>
  <si>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</si>
  <si>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</si>
  <si>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</si>
  <si>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</si>
  <si>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</si>
  <si>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</si>
  <si>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</si>
  <si>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</si>
  <si>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</si>
  <si>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</si>
  <si>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</si>
  <si>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</si>
  <si>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</si>
  <si>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</si>
  <si>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</si>
  <si>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</si>
  <si>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</si>
  <si>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</si>
  <si>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</si>
  <si>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</si>
  <si>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</si>
  <si>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</si>
  <si>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</si>
  <si>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</si>
  <si>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</si>
  <si>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</si>
  <si>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</si>
  <si>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</si>
  <si>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</si>
  <si>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</si>
  <si>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</si>
  <si>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</si>
  <si>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</si>
  <si>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</si>
  <si>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</si>
  <si>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</si>
  <si>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</si>
  <si>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</si>
  <si>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</si>
  <si>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</si>
  <si>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</si>
  <si>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</si>
  <si>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</si>
  <si>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</si>
  <si>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</si>
  <si>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</si>
  <si>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</si>
  <si>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</si>
  <si>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</si>
  <si>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</si>
  <si>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</si>
  <si>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</si>
  <si>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</si>
  <si>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</si>
  <si>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</si>
  <si>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</si>
  <si>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</si>
  <si>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</si>
  <si>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</si>
  <si>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</si>
  <si>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</si>
  <si>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</si>
  <si>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</si>
  <si>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</si>
  <si>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</si>
  <si>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</si>
  <si>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</si>
  <si>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</si>
  <si>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</si>
  <si>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</si>
  <si>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</si>
  <si>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</si>
  <si>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</si>
  <si>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</si>
  <si>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</si>
  <si>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</si>
  <si>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</si>
  <si>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</si>
  <si>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</si>
  <si>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</si>
  <si>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</si>
  <si>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</si>
  <si>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</si>
  <si>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</si>
  <si>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</si>
  <si>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</si>
  <si>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</si>
  <si>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</si>
  <si>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</si>
  <si>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</si>
  <si>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</si>
  <si>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</si>
  <si>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</si>
  <si>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</si>
  <si>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</si>
  <si>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</si>
  <si>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</si>
  <si>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</si>
  <si>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</si>
  <si>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</si>
  <si>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</si>
  <si>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</si>
  <si>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</si>
  <si>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</si>
  <si>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</si>
  <si>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</si>
  <si>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</si>
  <si>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</si>
  <si>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</si>
  <si>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</si>
  <si>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</si>
  <si>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</si>
  <si>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</si>
  <si>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</si>
  <si>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</si>
  <si>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</si>
  <si>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</si>
  <si>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</si>
  <si>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</si>
  <si>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</si>
  <si>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</si>
  <si>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</si>
  <si>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</si>
  <si>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</si>
  <si>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</si>
  <si>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</si>
  <si>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</si>
  <si>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</si>
  <si>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</si>
  <si>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</si>
  <si>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</si>
  <si>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</si>
  <si>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</si>
  <si>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</si>
  <si>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</si>
  <si>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</si>
  <si>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</si>
  <si>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</si>
  <si>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</si>
  <si>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</si>
  <si>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</si>
  <si>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</si>
  <si>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</si>
  <si>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</si>
  <si>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</si>
  <si>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</si>
  <si>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</si>
  <si>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</si>
  <si>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</si>
  <si>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</si>
  <si>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</si>
  <si>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</si>
  <si>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</si>
  <si>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</si>
  <si>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</si>
  <si>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</si>
  <si>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</si>
  <si>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</si>
  <si>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</si>
  <si>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</si>
  <si>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</si>
  <si>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</si>
  <si>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</si>
  <si>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</si>
  <si>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</si>
  <si>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</si>
  <si>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</si>
  <si>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</si>
  <si>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</si>
  <si>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</si>
  <si>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</si>
  <si>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</si>
  <si>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</si>
  <si>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</si>
  <si>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</si>
  <si>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</si>
  <si>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</si>
  <si>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</si>
  <si>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</si>
  <si>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</si>
  <si>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</si>
  <si>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</si>
  <si>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</si>
  <si>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</si>
  <si>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</si>
  <si>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</si>
  <si>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</si>
  <si>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</si>
  <si>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</si>
  <si>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</si>
  <si>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</si>
  <si>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</si>
  <si>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</si>
  <si>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</si>
  <si>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</si>
  <si>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</si>
  <si>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</si>
  <si>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</si>
  <si>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</si>
  <si>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</si>
  <si>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</si>
  <si>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</si>
  <si>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</si>
  <si>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</si>
  <si>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</si>
  <si>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</si>
  <si>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</si>
  <si>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</si>
  <si>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</si>
  <si>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</si>
  <si>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</si>
  <si>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</si>
  <si>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</si>
  <si>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</si>
  <si>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</si>
  <si>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</si>
  <si>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</si>
  <si>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</si>
  <si>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</si>
  <si>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</si>
  <si>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</si>
  <si>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</si>
  <si>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</si>
  <si>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</si>
  <si>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</si>
  <si>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</si>
  <si>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</si>
  <si>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</si>
  <si>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</si>
  <si>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</si>
  <si>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</si>
  <si>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</si>
  <si>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</si>
  <si>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</si>
  <si>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</si>
  <si>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</si>
  <si>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</si>
  <si>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</si>
  <si>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</si>
  <si>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</si>
  <si>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</si>
  <si>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</si>
  <si>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</si>
  <si>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</si>
  <si>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</si>
  <si>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</si>
  <si>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</si>
  <si>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</si>
  <si>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</si>
  <si>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</si>
  <si>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</si>
  <si>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</si>
  <si>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</si>
  <si>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</si>
  <si>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</si>
  <si>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</si>
  <si>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</si>
  <si>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</si>
  <si>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</si>
  <si>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</si>
  <si>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</si>
  <si>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</si>
  <si>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</si>
  <si>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</si>
  <si>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</si>
  <si>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</si>
  <si>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</si>
  <si>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</si>
  <si>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</si>
  <si>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</si>
  <si>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</si>
  <si>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</si>
  <si>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</si>
  <si>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</si>
  <si>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</si>
  <si>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</si>
  <si>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</si>
  <si>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</si>
  <si>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</si>
  <si>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</si>
  <si>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</si>
  <si>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</si>
  <si>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</si>
  <si>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</si>
  <si>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</si>
  <si>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</si>
  <si>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</si>
  <si>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</si>
  <si>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</si>
  <si>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</si>
  <si>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</si>
  <si>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</si>
  <si>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</si>
  <si>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</si>
  <si>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</si>
  <si>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</si>
  <si>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</si>
  <si>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</si>
  <si>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</si>
  <si>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</si>
  <si>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</si>
  <si>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</si>
  <si>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</si>
  <si>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</si>
  <si>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</si>
  <si>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</si>
  <si>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</si>
  <si>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</si>
  <si>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</si>
  <si>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</si>
  <si>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</si>
  <si>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</si>
  <si>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</si>
  <si>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</si>
  <si>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</si>
  <si>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</si>
  <si>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</si>
  <si>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</si>
  <si>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</si>
  <si>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</si>
  <si>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</si>
  <si>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</si>
  <si>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</si>
  <si>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</si>
  <si>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</si>
  <si>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</si>
  <si>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</si>
  <si>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</si>
  <si>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</si>
  <si>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</si>
  <si>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</si>
  <si>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</si>
  <si>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</si>
  <si>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</si>
  <si>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</si>
  <si>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</si>
  <si>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</si>
  <si>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</si>
  <si>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</si>
  <si>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</si>
  <si>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</si>
  <si>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</si>
  <si>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</si>
  <si>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</si>
  <si>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</si>
  <si>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</si>
  <si>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</si>
  <si>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</si>
  <si>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</si>
  <si>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</si>
  <si>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</si>
  <si>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</si>
  <si>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</si>
  <si>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</si>
  <si>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</si>
  <si>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</si>
  <si>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</si>
  <si>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</si>
  <si>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</si>
  <si>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</si>
  <si>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</si>
  <si>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</si>
  <si>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</si>
  <si>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</si>
  <si>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</si>
  <si>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</si>
  <si>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</si>
  <si>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</si>
  <si>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</si>
  <si>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</si>
  <si>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</si>
  <si>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</si>
  <si>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</si>
  <si>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</si>
  <si>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</si>
  <si>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</si>
  <si>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</si>
  <si>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</si>
  <si>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</si>
  <si>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</si>
  <si>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</si>
  <si>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</si>
  <si>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</si>
  <si>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</si>
  <si>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</si>
  <si>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</si>
  <si>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</si>
  <si>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</si>
  <si>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</si>
  <si>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</si>
  <si>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</si>
  <si>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</si>
  <si>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</si>
  <si>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</si>
  <si>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</si>
  <si>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</si>
  <si>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</si>
  <si>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</si>
  <si>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</si>
  <si>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</si>
  <si>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</si>
  <si>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</si>
  <si>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</si>
  <si>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</si>
  <si>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</si>
  <si>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</si>
  <si>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</si>
  <si>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</si>
  <si>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</si>
  <si>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</si>
  <si>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</si>
  <si>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</si>
  <si>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</si>
  <si>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</si>
  <si>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</si>
  <si>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</si>
  <si>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</si>
  <si>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</si>
  <si>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</si>
  <si>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</si>
  <si>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</si>
  <si>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</si>
  <si>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</si>
  <si>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</si>
  <si>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</si>
  <si>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</si>
  <si>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</si>
  <si>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</si>
  <si>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</si>
  <si>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</si>
  <si>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</si>
  <si>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</si>
  <si>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</si>
  <si>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</si>
  <si>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</si>
  <si>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</si>
  <si>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</si>
  <si>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</si>
  <si>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</si>
  <si>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</si>
  <si>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</si>
  <si>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</si>
  <si>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</si>
  <si>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</si>
  <si>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</si>
  <si>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</si>
  <si>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</si>
  <si>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</si>
  <si>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</si>
  <si>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</si>
  <si>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</si>
  <si>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</si>
  <si>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</si>
  <si>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</si>
  <si>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</si>
  <si>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</si>
  <si>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</si>
  <si>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</si>
  <si>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</si>
  <si>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</si>
  <si>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</si>
  <si>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</si>
  <si>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</si>
  <si>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</si>
  <si>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</si>
  <si>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</si>
  <si>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</si>
  <si>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</si>
  <si>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</si>
  <si>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</si>
  <si>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</si>
  <si>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</si>
  <si>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</si>
  <si>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</si>
  <si>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</si>
  <si>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</si>
  <si>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</si>
  <si>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</si>
  <si>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</si>
  <si>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</si>
  <si>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</si>
  <si>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</si>
  <si>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</si>
  <si>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</si>
  <si>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</si>
  <si>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</si>
  <si>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</si>
  <si>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</si>
  <si>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</si>
  <si>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</si>
  <si>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</si>
  <si>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</si>
  <si>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</si>
  <si>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</si>
  <si>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</si>
  <si>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</si>
  <si>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</si>
  <si>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</si>
  <si>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</si>
  <si>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</si>
  <si>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</si>
  <si>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</si>
  <si>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</si>
  <si>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</si>
  <si>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</si>
  <si>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</si>
  <si>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</si>
  <si>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</si>
  <si>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</si>
  <si>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</si>
  <si>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</si>
  <si>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</si>
  <si>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</si>
  <si>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</si>
  <si>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</si>
  <si>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</si>
  <si>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</si>
  <si>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</si>
  <si>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</si>
  <si>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</si>
  <si>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</si>
  <si>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</si>
  <si>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</si>
  <si>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</si>
  <si>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</si>
  <si>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</si>
  <si>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</si>
  <si>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</si>
  <si>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</si>
  <si>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</si>
  <si>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</si>
  <si>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</si>
  <si>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</si>
  <si>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</si>
  <si>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</si>
  <si>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</si>
  <si>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</si>
  <si>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</si>
  <si>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</si>
  <si>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</si>
  <si>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</si>
  <si>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</si>
  <si>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</si>
  <si>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</si>
  <si>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</si>
  <si>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</si>
  <si>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</si>
  <si>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</si>
  <si>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</si>
  <si>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</si>
  <si>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</si>
  <si>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</si>
  <si>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</si>
  <si>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</si>
  <si>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</si>
  <si>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</si>
  <si>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</si>
  <si>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</si>
  <si>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</si>
  <si>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</si>
  <si>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</si>
  <si>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</si>
  <si>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</si>
  <si>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</si>
  <si>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</si>
  <si>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</si>
  <si>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</si>
  <si>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</si>
  <si>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</si>
  <si>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</si>
  <si>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</si>
  <si>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</si>
  <si>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</si>
  <si>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</si>
  <si>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</si>
  <si>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</si>
  <si>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</si>
  <si>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</si>
  <si>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</si>
  <si>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</si>
  <si>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</si>
  <si>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</si>
  <si>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</si>
  <si>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</si>
  <si>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</si>
  <si>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</si>
  <si>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</si>
  <si>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</si>
  <si>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</si>
  <si>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</si>
  <si>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</si>
  <si>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</si>
  <si>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</si>
  <si>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</si>
  <si>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</si>
  <si>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</si>
  <si>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</si>
  <si>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</si>
  <si>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</si>
  <si>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</si>
  <si>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</si>
  <si>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</si>
  <si>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</si>
  <si>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</si>
  <si>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</si>
  <si>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</si>
  <si>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</si>
  <si>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</si>
  <si>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</si>
  <si>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</si>
  <si>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</si>
  <si>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</si>
  <si>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</si>
  <si>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</si>
  <si>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</si>
  <si>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</si>
  <si>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</si>
  <si>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</si>
  <si>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</si>
  <si>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</si>
  <si>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</si>
  <si>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</si>
  <si>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</si>
  <si>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</si>
  <si>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</si>
  <si>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</si>
  <si>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</si>
  <si>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</si>
  <si>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</si>
  <si>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</si>
  <si>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</si>
  <si>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</si>
  <si>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</si>
  <si>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</si>
  <si>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</si>
  <si>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</si>
  <si>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</si>
  <si>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</si>
  <si>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</si>
  <si>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</si>
  <si>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</si>
  <si>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</si>
  <si>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</si>
  <si>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</si>
  <si>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</si>
  <si>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</si>
  <si>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</si>
  <si>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</si>
  <si>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</si>
  <si>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</si>
  <si>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</si>
  <si>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</si>
  <si>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</si>
  <si>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</si>
  <si>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</si>
  <si>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</si>
  <si>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</si>
  <si>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</si>
  <si>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</si>
  <si>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</si>
  <si>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</si>
  <si>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</si>
  <si>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</si>
  <si>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</si>
  <si>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</si>
  <si>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</si>
  <si>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</si>
  <si>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</si>
  <si>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</si>
  <si>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</si>
  <si>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</si>
  <si>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</si>
  <si>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</si>
  <si>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</si>
  <si>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</si>
  <si>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</si>
  <si>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</si>
  <si>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</si>
  <si>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</si>
  <si>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</si>
  <si>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</si>
  <si>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</si>
  <si>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</si>
  <si>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</si>
  <si>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</si>
  <si>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</si>
  <si>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</si>
  <si>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</si>
  <si>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</si>
  <si>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</si>
  <si>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</si>
  <si>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</si>
  <si>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</si>
  <si>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</si>
  <si>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</si>
  <si>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</si>
  <si>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</si>
  <si>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</si>
  <si>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</si>
  <si>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</si>
  <si>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</si>
  <si>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</si>
  <si>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</si>
  <si>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</si>
  <si>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</si>
  <si>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</si>
  <si>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</si>
  <si>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</si>
  <si>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</si>
  <si>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</si>
  <si>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</si>
  <si>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</si>
  <si>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</si>
  <si>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</si>
  <si>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</si>
  <si>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</si>
  <si>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</si>
  <si>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</si>
  <si>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</si>
  <si>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</si>
  <si>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</si>
  <si>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</si>
  <si>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</si>
  <si>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</si>
  <si>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</si>
  <si>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</si>
  <si>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</si>
  <si>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</si>
  <si>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</si>
  <si>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</si>
  <si>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</si>
  <si>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</si>
  <si>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</si>
  <si>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</si>
  <si>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</si>
  <si>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</si>
  <si>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</si>
  <si>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</si>
  <si>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</si>
  <si>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</si>
  <si>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</si>
  <si>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</si>
  <si>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</si>
  <si>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</si>
  <si>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</si>
  <si>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</si>
  <si>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</si>
  <si>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</si>
  <si>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</si>
  <si>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</si>
  <si>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</si>
  <si>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</si>
  <si>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</si>
  <si>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</si>
  <si>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</si>
  <si>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</si>
  <si>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</si>
  <si>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</si>
  <si>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</si>
  <si>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</si>
  <si>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</si>
  <si>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</si>
  <si>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</si>
  <si>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</si>
  <si>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</si>
  <si>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</si>
  <si>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</si>
  <si>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</si>
  <si>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</si>
  <si>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</si>
  <si>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</si>
  <si>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</si>
  <si>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</si>
  <si>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</si>
  <si>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</si>
  <si>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</si>
  <si>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</si>
  <si>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</si>
  <si>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</si>
  <si>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</si>
  <si>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</si>
  <si>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</si>
  <si>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</si>
  <si>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</si>
  <si>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</si>
  <si>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</si>
  <si>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</si>
  <si>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</si>
  <si>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</si>
  <si>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</si>
  <si>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</si>
  <si>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</si>
  <si>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</si>
  <si>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</si>
  <si>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</si>
  <si>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</si>
  <si>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</si>
  <si>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</si>
  <si>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</si>
  <si>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</si>
  <si>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</si>
  <si>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</si>
  <si>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</si>
  <si>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</si>
  <si>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</si>
  <si>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</si>
  <si>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</si>
  <si>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</si>
  <si>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</si>
  <si>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</si>
  <si>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</si>
  <si>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</si>
  <si>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</si>
  <si>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</si>
  <si>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</si>
  <si>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</si>
  <si>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</si>
  <si>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</si>
  <si>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</si>
  <si>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</si>
  <si>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</si>
  <si>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</si>
  <si>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</si>
  <si>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</si>
  <si>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</si>
  <si>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</si>
  <si>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</si>
  <si>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</si>
  <si>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</si>
  <si>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</si>
  <si>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</si>
  <si>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</si>
  <si>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</si>
  <si>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</si>
  <si>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</si>
  <si>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</si>
  <si>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</si>
  <si>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</si>
  <si>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</si>
  <si>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</si>
  <si>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</si>
  <si>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</si>
  <si>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</si>
  <si>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</si>
  <si>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</si>
  <si>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</si>
  <si>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</si>
  <si>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</si>
  <si>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</si>
  <si>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</si>
  <si>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</si>
  <si>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</si>
  <si>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</si>
  <si>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</si>
  <si>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</si>
  <si>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</si>
  <si>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</si>
  <si>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</si>
  <si>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</si>
  <si>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</si>
  <si>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</si>
  <si>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</si>
  <si>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</si>
  <si>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</si>
  <si>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</si>
  <si>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</si>
  <si>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</si>
  <si>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</si>
  <si>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</si>
  <si>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</si>
  <si>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</si>
  <si>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</si>
  <si>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</si>
  <si>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</si>
  <si>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</si>
  <si>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</si>
  <si>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</si>
  <si>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</si>
  <si>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</si>
  <si>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</si>
  <si>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</si>
  <si>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</si>
  <si>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</si>
  <si>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</si>
  <si>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</si>
  <si>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</si>
  <si>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</si>
  <si>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</si>
  <si>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</si>
  <si>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</si>
  <si>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</si>
  <si>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</si>
  <si>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</si>
  <si>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</si>
  <si>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</si>
  <si>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</si>
  <si>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</si>
  <si>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</si>
  <si>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</si>
  <si>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</si>
  <si>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</si>
  <si>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</si>
  <si>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</si>
  <si>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</si>
  <si>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</si>
  <si>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</si>
  <si>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</si>
  <si>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</si>
  <si>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</si>
  <si>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</si>
  <si>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</si>
  <si>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</si>
  <si>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</si>
  <si>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</si>
  <si>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</si>
  <si>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</si>
  <si>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</si>
  <si>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</si>
  <si>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</si>
  <si>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</si>
  <si>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</si>
  <si>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</si>
  <si>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</si>
  <si>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</si>
  <si>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</si>
  <si>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</si>
  <si>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</si>
  <si>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</si>
  <si>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</si>
  <si>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</si>
  <si>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</si>
  <si>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</si>
  <si>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</si>
  <si>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</si>
  <si>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</si>
  <si>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</si>
  <si>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</si>
  <si>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</si>
  <si>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</si>
  <si>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</si>
  <si>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</si>
  <si>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</si>
  <si>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</si>
  <si>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</si>
  <si>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</si>
  <si>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</si>
  <si>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</si>
  <si>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</si>
  <si>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</si>
  <si>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</si>
  <si>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</si>
  <si>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</si>
  <si>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</si>
  <si>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</si>
  <si>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</si>
  <si>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</si>
  <si>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</si>
  <si>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</si>
  <si>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</si>
  <si>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</si>
  <si>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</si>
  <si>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</si>
  <si>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</si>
  <si>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</si>
  <si>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</si>
  <si>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</si>
  <si>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</si>
  <si>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</si>
  <si>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</si>
  <si>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</si>
  <si>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</si>
  <si>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</si>
  <si>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</si>
  <si>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</si>
  <si>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</si>
  <si>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</si>
  <si>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</si>
  <si>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</si>
  <si>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</si>
  <si>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</si>
  <si>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</si>
  <si>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</si>
  <si>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</si>
  <si>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</si>
  <si>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</si>
  <si>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</si>
  <si>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</si>
  <si>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</si>
  <si>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</si>
  <si>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</si>
  <si>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</si>
  <si>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</si>
  <si>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</si>
  <si>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</si>
  <si>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</si>
  <si>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</si>
  <si>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</si>
  <si>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</si>
  <si>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</si>
  <si>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</si>
  <si>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</si>
  <si>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</si>
  <si>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</si>
  <si>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</si>
  <si>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</si>
  <si>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</si>
  <si>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</si>
  <si>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</si>
  <si>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</si>
  <si>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</si>
  <si>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</si>
  <si>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</si>
  <si>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</si>
  <si>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</si>
  <si>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</si>
  <si>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</si>
  <si>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</si>
  <si>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</si>
  <si>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</si>
  <si>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</si>
  <si>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</si>
  <si>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</si>
  <si>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</si>
  <si>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</si>
  <si>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</si>
  <si>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</si>
  <si>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</si>
  <si>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</si>
  <si>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</si>
  <si>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</si>
  <si>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</si>
  <si>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</si>
  <si>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</si>
  <si>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</si>
  <si>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</si>
  <si>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</si>
  <si>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</si>
  <si>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</si>
  <si>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</si>
  <si>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</si>
  <si>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</si>
  <si>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</si>
  <si>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</si>
  <si>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</si>
  <si>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</si>
  <si>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</si>
  <si>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</si>
  <si>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</si>
  <si>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</si>
  <si>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</si>
  <si>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</si>
  <si>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</si>
  <si>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</si>
  <si>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</si>
  <si>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</si>
  <si>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</si>
  <si>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</si>
  <si>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</si>
  <si>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</si>
  <si>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</si>
  <si>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</si>
  <si>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</si>
  <si>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</si>
  <si>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</si>
  <si>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</si>
  <si>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</si>
  <si>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</si>
  <si>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</si>
  <si>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</si>
  <si>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</si>
  <si>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</si>
  <si>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</si>
  <si>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</si>
  <si>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</si>
  <si>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</si>
  <si>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</si>
  <si>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</si>
  <si>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</si>
  <si>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</si>
  <si>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</si>
  <si>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</si>
  <si>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</si>
  <si>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</si>
  <si>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</si>
  <si>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</si>
  <si>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</si>
  <si>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</si>
  <si>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</si>
  <si>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</si>
  <si>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</si>
  <si>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</si>
  <si>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</si>
  <si>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</si>
  <si>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</si>
  <si>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</si>
  <si>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</si>
  <si>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</si>
  <si>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</si>
  <si>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</si>
  <si>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</si>
  <si>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</si>
  <si>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</si>
  <si>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</si>
  <si>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</si>
  <si>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</si>
  <si>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</si>
  <si>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</si>
  <si>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</si>
  <si>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</si>
  <si>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</si>
  <si>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</si>
  <si>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</si>
  <si>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</si>
  <si>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</si>
  <si>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</si>
  <si>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</si>
  <si>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</si>
  <si>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</si>
  <si>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</si>
  <si>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</si>
  <si>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</si>
  <si>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</si>
  <si>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</si>
  <si>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</si>
  <si>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</si>
  <si>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</si>
  <si>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</si>
  <si>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</si>
  <si>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</si>
  <si>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</si>
  <si>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</si>
  <si>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</si>
  <si>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</si>
  <si>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</si>
  <si>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</si>
  <si>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</si>
  <si>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</si>
  <si>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</si>
  <si>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</si>
  <si>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</si>
  <si>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</si>
  <si>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</si>
  <si>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</si>
  <si>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</si>
  <si>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</si>
  <si>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</si>
  <si>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</si>
  <si>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</si>
  <si>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</si>
  <si>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</si>
  <si>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</si>
  <si>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</si>
  <si>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</si>
  <si>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</si>
  <si>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</si>
  <si>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</si>
  <si>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</si>
  <si>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</si>
  <si>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</si>
  <si>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</si>
  <si>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</si>
  <si>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</si>
  <si>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</si>
  <si>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</si>
  <si>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</si>
  <si>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</si>
  <si>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</si>
  <si>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</si>
  <si>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</si>
  <si>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</si>
  <si>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</si>
  <si>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</si>
  <si>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</si>
  <si>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</si>
  <si>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</si>
  <si>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</si>
  <si>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</si>
  <si>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</si>
  <si>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</si>
  <si>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</si>
  <si>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</si>
  <si>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</si>
  <si>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</si>
  <si>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</si>
  <si>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</si>
  <si>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</si>
  <si>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</si>
  <si>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</si>
  <si>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</si>
  <si>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</si>
  <si>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</si>
  <si>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</si>
  <si>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</si>
  <si>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</si>
  <si>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</si>
  <si>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</si>
  <si>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</si>
  <si>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</si>
  <si>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</si>
  <si>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</si>
  <si>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</si>
  <si>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</si>
  <si>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</si>
  <si>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</si>
  <si>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</si>
  <si>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</si>
  <si>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</si>
  <si>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</si>
  <si>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</si>
  <si>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</si>
  <si>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</si>
  <si>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</si>
  <si>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</si>
  <si>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</si>
  <si>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</si>
  <si>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</si>
  <si>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</si>
  <si>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</si>
  <si>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</si>
  <si>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</si>
  <si>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</si>
  <si>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</si>
  <si>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</si>
  <si>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</si>
  <si>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</si>
  <si>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</si>
  <si>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</si>
  <si>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</si>
  <si>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</si>
  <si>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</si>
  <si>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</si>
  <si>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</si>
  <si>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</si>
  <si>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</si>
  <si>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</si>
  <si>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</si>
  <si>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</si>
  <si>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</si>
  <si>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</si>
  <si>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</si>
  <si>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</si>
  <si>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</si>
  <si>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</si>
  <si>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</si>
  <si>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</si>
  <si>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</si>
  <si>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</si>
  <si>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</si>
  <si>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</si>
  <si>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</si>
  <si>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</si>
  <si>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</si>
  <si>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</si>
  <si>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</si>
  <si>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</si>
  <si>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</si>
  <si>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</si>
  <si>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</si>
  <si>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</si>
  <si>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</si>
  <si>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</si>
  <si>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</si>
  <si>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</si>
  <si>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</si>
  <si>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</si>
  <si>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</si>
  <si>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</si>
  <si>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</si>
  <si>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</si>
  <si>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</si>
  <si>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</si>
  <si>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</si>
  <si>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</si>
  <si>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</si>
  <si>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</si>
  <si>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</si>
  <si>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</si>
  <si>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</si>
  <si>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</si>
  <si>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</si>
  <si>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</si>
  <si>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</si>
  <si>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</si>
  <si>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</si>
  <si>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</si>
  <si>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</si>
  <si>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</si>
  <si>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</si>
  <si>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</si>
  <si>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</si>
  <si>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</si>
  <si>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</si>
  <si>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</si>
  <si>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</si>
  <si>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</si>
  <si>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</si>
  <si>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</si>
  <si>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</si>
  <si>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</si>
  <si>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</si>
  <si>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</si>
  <si>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</si>
  <si>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</si>
  <si>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</si>
  <si>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</si>
  <si>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</si>
  <si>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</si>
  <si>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</si>
  <si>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</si>
  <si>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</si>
  <si>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</si>
  <si>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</si>
  <si>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</si>
  <si>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</si>
  <si>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</si>
  <si>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</si>
  <si>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</si>
  <si>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</si>
  <si>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</si>
  <si>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</si>
  <si>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</si>
  <si>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</si>
  <si>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</si>
  <si>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</si>
  <si>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</si>
  <si>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</si>
  <si>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</si>
  <si>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</si>
  <si>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</si>
  <si>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</si>
  <si>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</si>
  <si>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</si>
  <si>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</si>
  <si>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</si>
  <si>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</si>
  <si>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</si>
  <si>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</si>
  <si>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</si>
  <si>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</si>
  <si>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</si>
  <si>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</si>
  <si>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</si>
  <si>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</si>
  <si>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</si>
  <si>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</si>
  <si>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</si>
  <si>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</si>
  <si>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</si>
  <si>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</si>
  <si>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</si>
  <si>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</si>
  <si>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</si>
  <si>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</si>
  <si>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</si>
  <si>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</si>
  <si>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</si>
  <si>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</si>
  <si>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</si>
  <si>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</si>
  <si>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</si>
  <si>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</si>
  <si>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</si>
  <si>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</si>
  <si>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</si>
  <si>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</si>
  <si>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</si>
  <si>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</si>
  <si>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</si>
  <si>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</si>
  <si>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</si>
  <si>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</si>
  <si>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</si>
  <si>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</si>
  <si>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</si>
  <si>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</si>
  <si>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</si>
  <si>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</si>
  <si>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</si>
  <si>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</si>
  <si>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</si>
  <si>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</si>
  <si>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</si>
  <si>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</si>
  <si>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</si>
  <si>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</si>
  <si>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</si>
  <si>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</si>
  <si>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</si>
  <si>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</si>
  <si>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</si>
  <si>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</si>
  <si>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</si>
  <si>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</si>
  <si>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</si>
  <si>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</si>
  <si>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</si>
  <si>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</si>
  <si>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</si>
  <si>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</si>
  <si>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</si>
  <si>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</si>
  <si>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</si>
  <si>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</si>
  <si>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</si>
  <si>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</si>
  <si>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</si>
  <si>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</si>
  <si>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</si>
  <si>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</si>
  <si>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</si>
  <si>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</si>
  <si>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</si>
  <si>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</si>
  <si>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</si>
  <si>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</si>
  <si>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</si>
  <si>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</si>
  <si>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</si>
  <si>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</si>
  <si>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</si>
  <si>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</si>
  <si>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</si>
  <si>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</si>
  <si>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</si>
  <si>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</si>
  <si>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</si>
  <si>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</si>
  <si>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</si>
  <si>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</si>
  <si>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</si>
  <si>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</si>
  <si>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</si>
  <si>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</si>
  <si>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</si>
  <si>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</si>
  <si>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</si>
  <si>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</si>
  <si>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</si>
  <si>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</si>
  <si>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</si>
  <si>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</si>
  <si>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</si>
  <si>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</si>
  <si>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</si>
  <si>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</si>
  <si>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</si>
  <si>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</si>
  <si>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</si>
  <si>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</si>
  <si>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</si>
  <si>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</si>
  <si>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</si>
  <si>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</si>
  <si>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</si>
  <si>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</si>
  <si>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</si>
  <si>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</si>
  <si>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</si>
  <si>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</si>
  <si>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</si>
  <si>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</si>
  <si>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</si>
  <si>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</si>
  <si>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</si>
  <si>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</si>
  <si>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</si>
  <si>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</si>
  <si>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</si>
  <si>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</si>
  <si>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</si>
  <si>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</si>
  <si>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</si>
  <si>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</si>
  <si>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</si>
  <si>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</si>
  <si>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</si>
  <si>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</si>
  <si>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</si>
  <si>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</si>
  <si>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</si>
  <si>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</si>
  <si>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</si>
  <si>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</si>
  <si>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</si>
  <si>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</si>
  <si>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</si>
  <si>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</si>
  <si>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</si>
  <si>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</si>
  <si>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</si>
  <si>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</si>
  <si>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</si>
  <si>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</si>
  <si>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</si>
  <si>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</si>
  <si>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</si>
  <si>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</si>
  <si>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</si>
  <si>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</si>
  <si>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</si>
  <si>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</si>
  <si>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</si>
  <si>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</si>
  <si>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</si>
  <si>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</si>
  <si>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</si>
  <si>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</si>
  <si>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</si>
  <si>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</si>
  <si>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</si>
  <si>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</si>
  <si>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</si>
  <si>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</si>
  <si>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</si>
  <si>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</si>
  <si>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</si>
  <si>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</si>
  <si>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</si>
  <si>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</si>
  <si>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</si>
  <si>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</si>
  <si>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</si>
  <si>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</si>
  <si>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</si>
  <si>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</si>
  <si>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</si>
  <si>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</si>
  <si>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</si>
  <si>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</si>
  <si>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</si>
  <si>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</si>
  <si>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</si>
  <si>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</si>
  <si>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</si>
  <si>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</si>
  <si>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</si>
  <si>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</si>
  <si>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</si>
  <si>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</si>
  <si>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</si>
  <si>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</si>
  <si>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</si>
  <si>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</si>
  <si>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</si>
  <si>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</si>
  <si>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</si>
  <si>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</si>
  <si>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</si>
  <si>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</si>
  <si>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</si>
  <si>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</si>
  <si>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</si>
  <si>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</si>
  <si>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</si>
  <si>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</si>
  <si>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</si>
  <si>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</si>
  <si>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</si>
  <si>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</si>
  <si>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</si>
  <si>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</si>
  <si>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</si>
  <si>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</si>
  <si>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</si>
  <si>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</si>
  <si>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</si>
  <si>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</si>
  <si>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</si>
  <si>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</si>
  <si>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</si>
  <si>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</si>
  <si>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</si>
  <si>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</si>
  <si>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</si>
  <si>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</si>
  <si>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</si>
  <si>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</si>
  <si>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</si>
  <si>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</si>
  <si>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</si>
  <si>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</si>
  <si>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</si>
  <si>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</si>
  <si>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</si>
  <si>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</si>
  <si>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</si>
  <si>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</si>
  <si>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</si>
  <si>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</si>
  <si>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</si>
  <si>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</si>
  <si>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</si>
  <si>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</si>
  <si>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</si>
  <si>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</si>
  <si>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</si>
  <si>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</si>
  <si>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</si>
  <si>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</si>
  <si>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</si>
  <si>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</si>
  <si>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</si>
  <si>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</si>
  <si>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</si>
  <si>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</si>
  <si>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</si>
  <si>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</si>
  <si>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</si>
  <si>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</si>
  <si>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</si>
  <si>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</si>
  <si>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</si>
  <si>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</si>
  <si>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</si>
  <si>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</si>
  <si>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</si>
  <si>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</si>
  <si>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</si>
  <si>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</si>
  <si>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</si>
  <si>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</si>
  <si>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</si>
  <si>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</si>
  <si>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</si>
  <si>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</si>
  <si>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</si>
  <si>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</si>
  <si>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</si>
  <si>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</si>
  <si>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</si>
  <si>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</si>
  <si>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</si>
  <si>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</si>
  <si>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</si>
  <si>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</si>
  <si>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</si>
  <si>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</si>
  <si>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</si>
  <si>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</si>
  <si>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</si>
  <si>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</si>
  <si>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</si>
  <si>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</si>
  <si>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</si>
  <si>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</si>
  <si>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</si>
  <si>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</si>
  <si>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</si>
  <si>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</si>
  <si>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</si>
  <si>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</si>
  <si>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</si>
  <si>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</si>
  <si>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</si>
  <si>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</si>
  <si>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</si>
  <si>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</si>
  <si>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</si>
  <si>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</si>
  <si>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</si>
  <si>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</si>
  <si>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</si>
  <si>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</si>
  <si>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</si>
  <si>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</si>
  <si>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</si>
  <si>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</si>
  <si>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</si>
  <si>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</si>
  <si>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</si>
  <si>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</si>
  <si>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</si>
  <si>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</si>
  <si>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</si>
  <si>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</si>
  <si>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</si>
  <si>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</si>
  <si>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</si>
  <si>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</si>
  <si>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</si>
  <si>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</si>
  <si>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</si>
  <si>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</si>
  <si>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</si>
  <si>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</si>
  <si>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</si>
  <si>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</si>
  <si>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</si>
  <si>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</si>
  <si>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</si>
  <si>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</si>
  <si>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</si>
  <si>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</si>
  <si>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</si>
  <si>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</si>
  <si>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</si>
  <si>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</si>
  <si>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</si>
  <si>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</si>
  <si>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</si>
  <si>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</si>
  <si>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</si>
  <si>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</si>
  <si>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</si>
  <si>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</si>
  <si>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</si>
  <si>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</si>
  <si>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</si>
  <si>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</si>
  <si>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</si>
  <si>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</si>
  <si>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</si>
  <si>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</si>
  <si>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</si>
  <si>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</si>
  <si>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</si>
  <si>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</si>
  <si>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</si>
  <si>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</si>
  <si>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</si>
  <si>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</si>
  <si>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</si>
  <si>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</si>
  <si>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</si>
  <si>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</si>
  <si>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</si>
  <si>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</si>
  <si>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</si>
  <si>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</si>
  <si>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</si>
  <si>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</si>
  <si>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</si>
  <si>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</si>
  <si>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</si>
  <si>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</si>
  <si>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</si>
  <si>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</si>
  <si>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</si>
  <si>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</si>
  <si>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</si>
  <si>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</si>
  <si>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</si>
  <si>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</si>
  <si>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</si>
  <si>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</si>
  <si>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</si>
  <si>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</si>
  <si>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</si>
  <si>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</si>
  <si>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</si>
  <si>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</si>
  <si>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</si>
  <si>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</si>
  <si>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</si>
  <si>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</si>
  <si>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</si>
  <si>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</si>
  <si>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</si>
  <si>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</si>
  <si>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</si>
  <si>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</si>
  <si>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</si>
  <si>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</si>
  <si>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</si>
  <si>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</si>
  <si>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</si>
  <si>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</si>
  <si>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</si>
  <si>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</si>
  <si>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</si>
  <si>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</si>
  <si>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</si>
  <si>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</si>
  <si>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</si>
  <si>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</si>
  <si>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</si>
  <si>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</si>
  <si>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</si>
  <si>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</si>
  <si>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</si>
  <si>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</si>
  <si>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</si>
  <si>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</si>
  <si>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</si>
  <si>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</si>
  <si>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</si>
  <si>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</si>
  <si>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</si>
  <si>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</si>
  <si>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</si>
  <si>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</si>
  <si>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</si>
  <si>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</si>
  <si>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</si>
  <si>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</si>
  <si>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</si>
  <si>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</si>
  <si>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</si>
  <si>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</si>
  <si>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</si>
  <si>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</si>
  <si>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</si>
  <si>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</si>
  <si>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</si>
  <si>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</si>
  <si>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</si>
  <si>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</si>
  <si>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</si>
  <si>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</si>
  <si>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</si>
  <si>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</si>
  <si>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</si>
  <si>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</si>
  <si>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</si>
  <si>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</si>
  <si>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</si>
  <si>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</si>
  <si>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</si>
  <si>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</si>
  <si>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</si>
  <si>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</si>
  <si>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</si>
  <si>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</si>
  <si>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</si>
  <si>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</si>
  <si>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</si>
  <si>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</si>
  <si>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</si>
  <si>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</si>
  <si>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</si>
  <si>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</si>
  <si>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</si>
  <si>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</si>
  <si>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</si>
  <si>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</si>
  <si>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</si>
  <si>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</si>
  <si>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</si>
  <si>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</si>
  <si>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</si>
  <si>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</si>
  <si>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</si>
  <si>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</si>
  <si>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</si>
  <si>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</si>
  <si>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</si>
  <si>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</si>
  <si>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</si>
  <si>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</si>
  <si>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</si>
  <si>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</si>
  <si>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</si>
  <si>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</si>
  <si>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</si>
  <si>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</si>
  <si>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</si>
  <si>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</si>
  <si>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</si>
  <si>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</si>
  <si>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</si>
  <si>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</si>
  <si>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</si>
  <si>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</si>
  <si>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</si>
  <si>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</si>
  <si>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</si>
  <si>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</si>
  <si>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</si>
  <si>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</si>
  <si>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</si>
  <si>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</si>
  <si>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</si>
  <si>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</si>
  <si>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</si>
  <si>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</si>
  <si>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</si>
  <si>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</si>
  <si>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</si>
  <si>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</si>
  <si>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</si>
  <si>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</si>
  <si>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</si>
  <si>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</si>
  <si>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</si>
  <si>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</si>
  <si>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</si>
  <si>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</si>
  <si>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</si>
  <si>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</si>
  <si>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</si>
  <si>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</si>
  <si>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</si>
  <si>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</si>
  <si>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</si>
  <si>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</si>
  <si>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</si>
  <si>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</si>
  <si>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</si>
  <si>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</si>
  <si>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</si>
  <si>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</si>
  <si>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</si>
  <si>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</si>
  <si>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</si>
  <si>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</si>
  <si>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</si>
  <si>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</si>
  <si>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</si>
  <si>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</si>
  <si>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</si>
  <si>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</si>
  <si>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</si>
  <si>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</si>
  <si>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</si>
  <si>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</si>
  <si>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</si>
  <si>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</si>
  <si>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</si>
  <si>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</si>
  <si>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</si>
  <si>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</si>
  <si>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</si>
  <si>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</si>
  <si>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</si>
  <si>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</si>
  <si>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</si>
  <si>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</si>
  <si>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</si>
  <si>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</si>
  <si>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</si>
  <si>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</si>
  <si>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</si>
  <si>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</si>
  <si>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</si>
  <si>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</si>
  <si>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</si>
  <si>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</si>
  <si>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</si>
  <si>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</si>
  <si>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</si>
  <si>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</si>
  <si>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</si>
  <si>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</si>
  <si>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</si>
  <si>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</si>
  <si>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</si>
  <si>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</si>
  <si>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</si>
  <si>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</si>
  <si>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</si>
  <si>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</si>
  <si>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</si>
  <si>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</si>
  <si>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</si>
  <si>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</si>
  <si>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</si>
  <si>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</si>
  <si>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</si>
  <si>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</si>
  <si>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</si>
  <si>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</si>
  <si>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</si>
  <si>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</si>
  <si>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</si>
  <si>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</si>
  <si>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</si>
  <si>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</si>
  <si>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</si>
  <si>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</si>
  <si>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</si>
  <si>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</si>
  <si>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</si>
  <si>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</si>
  <si>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</si>
  <si>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</si>
  <si>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</si>
  <si>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</si>
  <si>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</si>
  <si>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</si>
  <si>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</si>
  <si>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</si>
  <si>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</si>
  <si>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</si>
  <si>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</si>
  <si>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</si>
  <si>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</si>
  <si>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</si>
  <si>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</si>
  <si>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</si>
  <si>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</si>
  <si>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</si>
  <si>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</si>
  <si>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</si>
  <si>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</si>
  <si>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</si>
  <si>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</si>
  <si>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</si>
  <si>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</si>
  <si>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</si>
  <si>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</si>
  <si>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</si>
  <si>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</si>
  <si>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</si>
  <si>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</si>
  <si>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</si>
  <si>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</si>
  <si>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</si>
  <si>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</si>
  <si>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</si>
  <si>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</si>
  <si>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</si>
  <si>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</si>
  <si>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</si>
  <si>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</si>
  <si>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</si>
  <si>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</si>
  <si>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</si>
  <si>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</si>
  <si>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</si>
  <si>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</si>
  <si>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</si>
  <si>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</si>
  <si>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</si>
  <si>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</si>
  <si>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</si>
  <si>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</si>
  <si>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</si>
  <si>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</si>
  <si>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</si>
  <si>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</si>
  <si>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</si>
  <si>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</si>
  <si>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</si>
  <si>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</si>
  <si>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</si>
  <si>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</si>
  <si>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</si>
  <si>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</si>
  <si>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</si>
  <si>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</si>
  <si>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</si>
  <si>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</si>
  <si>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</si>
  <si>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</si>
  <si>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</si>
  <si>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</si>
  <si>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</si>
  <si>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</si>
  <si>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</si>
  <si>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</si>
  <si>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</si>
  <si>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</si>
  <si>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</si>
  <si>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</si>
  <si>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</si>
  <si>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</si>
  <si>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</si>
  <si>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</si>
  <si>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</si>
  <si>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</si>
  <si>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</si>
  <si>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</si>
  <si>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</si>
  <si>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</si>
  <si>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</si>
  <si>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</si>
  <si>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</si>
  <si>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</si>
  <si>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</si>
  <si>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</si>
  <si>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</si>
  <si>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</si>
  <si>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</si>
  <si>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</si>
  <si>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</si>
  <si>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</si>
  <si>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</si>
  <si>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</si>
  <si>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</si>
  <si>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</si>
  <si>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</si>
  <si>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</si>
  <si>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</si>
  <si>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</si>
  <si>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</si>
  <si>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</si>
  <si>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</si>
  <si>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</si>
  <si>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</si>
  <si>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</si>
  <si>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</si>
  <si>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</si>
  <si>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</si>
  <si>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</si>
  <si>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</si>
  <si>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</si>
  <si>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</si>
  <si>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</si>
  <si>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</si>
  <si>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</si>
  <si>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</si>
  <si>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</si>
  <si>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</si>
  <si>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</si>
  <si>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</si>
  <si>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</si>
  <si>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</si>
  <si>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</si>
  <si>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</si>
  <si>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</si>
  <si>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</si>
  <si>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</si>
  <si>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</si>
  <si>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</si>
  <si>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</si>
  <si>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</si>
  <si>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</si>
  <si>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</si>
  <si>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</si>
  <si>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</si>
  <si>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</si>
  <si>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</si>
  <si>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</si>
  <si>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</si>
  <si>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</si>
  <si>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</si>
  <si>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</si>
  <si>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</si>
  <si>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</si>
  <si>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</si>
  <si>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</si>
  <si>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</si>
  <si>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</si>
  <si>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</si>
  <si>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</si>
  <si>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</si>
  <si>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</si>
  <si>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</si>
  <si>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</si>
  <si>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</si>
  <si>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</si>
  <si>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</si>
  <si>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</si>
  <si>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</si>
  <si>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</si>
  <si>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</si>
  <si>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</si>
  <si>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</si>
  <si>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</si>
  <si>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</si>
  <si>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</si>
  <si>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</si>
  <si>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</si>
  <si>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</si>
  <si>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</si>
  <si>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</si>
  <si>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</si>
  <si>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</si>
  <si>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</si>
  <si>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</si>
  <si>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</si>
  <si>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</si>
  <si>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</si>
  <si>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</si>
  <si>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</si>
  <si>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</si>
  <si>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</si>
  <si>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</si>
  <si>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</si>
  <si>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</si>
  <si>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</si>
  <si>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</si>
  <si>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</si>
  <si>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</si>
  <si>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</si>
  <si>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</si>
  <si>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</si>
  <si>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</si>
  <si>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</si>
  <si>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</si>
  <si>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</si>
  <si>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</si>
  <si>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</si>
  <si>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</si>
  <si>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</si>
  <si>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</si>
  <si>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</si>
  <si>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</si>
  <si>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</si>
  <si>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</si>
  <si>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</si>
  <si>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</si>
  <si>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</si>
  <si>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</si>
  <si>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</si>
  <si>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</si>
  <si>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</si>
  <si>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</si>
  <si>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</si>
  <si>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</si>
  <si>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</si>
  <si>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</si>
  <si>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</si>
  <si>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</si>
  <si>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</si>
  <si>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</si>
  <si>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</si>
  <si>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</si>
  <si>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</si>
  <si>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</si>
  <si>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</si>
  <si>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</si>
  <si>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</si>
  <si>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</si>
  <si>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</si>
  <si>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</si>
  <si>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</si>
  <si>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</si>
  <si>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</si>
  <si>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</si>
  <si>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</si>
  <si>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</si>
  <si>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</si>
  <si>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</si>
  <si>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</si>
  <si>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</si>
  <si>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</si>
  <si>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</si>
  <si>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</si>
  <si>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</si>
  <si>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</si>
  <si>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</si>
  <si>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</si>
  <si>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</si>
  <si>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</si>
  <si>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</si>
  <si>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</si>
  <si>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</si>
  <si>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</si>
  <si>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</si>
  <si>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</si>
  <si>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</si>
  <si>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</si>
  <si>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</si>
  <si>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</si>
  <si>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</si>
  <si>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</si>
  <si>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</si>
  <si>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</si>
  <si>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</si>
  <si>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</si>
  <si>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</si>
  <si>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</si>
  <si>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</si>
  <si>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</si>
  <si>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</si>
  <si>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</si>
  <si>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</si>
  <si>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</si>
  <si>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</si>
  <si>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</si>
  <si>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</si>
  <si>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</si>
  <si>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</si>
  <si>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</si>
  <si>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</si>
  <si>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</si>
  <si>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</si>
  <si>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</si>
  <si>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</si>
  <si>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</si>
  <si>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</si>
  <si>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</si>
  <si>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</si>
  <si>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</si>
  <si>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</si>
  <si>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</si>
  <si>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</si>
  <si>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</si>
  <si>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</si>
  <si>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</si>
  <si>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</si>
  <si>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</si>
  <si>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</si>
  <si>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</si>
  <si>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</si>
  <si>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</si>
  <si>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</si>
  <si>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</si>
  <si>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</si>
  <si>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</si>
  <si>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</si>
  <si>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</si>
  <si>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</si>
  <si>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</si>
  <si>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</si>
  <si>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</si>
  <si>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</si>
  <si>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</si>
  <si>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</si>
  <si>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</si>
  <si>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</si>
  <si>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</si>
  <si>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</si>
  <si>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</si>
  <si>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</si>
  <si>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</si>
  <si>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</si>
  <si>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</si>
  <si>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</si>
  <si>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</si>
  <si>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</si>
  <si>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</si>
  <si>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</si>
  <si>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</si>
  <si>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</si>
  <si>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</si>
  <si>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</si>
  <si>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</si>
  <si>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</si>
  <si>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</si>
  <si>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</si>
  <si>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</si>
  <si>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</si>
  <si>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</si>
  <si>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</si>
  <si>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</si>
  <si>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</si>
  <si>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</si>
  <si>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</si>
  <si>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</si>
  <si>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</si>
  <si>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</si>
  <si>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</si>
  <si>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</si>
  <si>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</si>
  <si>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</si>
  <si>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</si>
  <si>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</si>
  <si>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</si>
  <si>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</si>
  <si>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</si>
  <si>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</si>
  <si>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</si>
  <si>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</si>
  <si>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</si>
  <si>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</si>
  <si>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</si>
  <si>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</si>
  <si>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</si>
  <si>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</si>
  <si>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</si>
  <si>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</si>
  <si>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</si>
  <si>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</si>
  <si>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</si>
  <si>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</si>
  <si>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</si>
  <si>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</si>
  <si>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</si>
  <si>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</si>
  <si>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</si>
  <si>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</si>
  <si>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</si>
  <si>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</si>
  <si>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</si>
  <si>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</si>
  <si>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</si>
  <si>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</si>
  <si>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</si>
  <si>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</si>
  <si>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</si>
  <si>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</si>
  <si>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</si>
  <si>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</si>
  <si>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</si>
  <si>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</si>
  <si>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</si>
  <si>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</si>
  <si>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</si>
  <si>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</si>
  <si>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</si>
  <si>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</si>
  <si>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</si>
  <si>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</si>
  <si>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</si>
  <si>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</si>
  <si>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</si>
  <si>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</si>
  <si>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</si>
  <si>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</si>
  <si>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</si>
  <si>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</si>
  <si>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</si>
  <si>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</si>
  <si>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</si>
  <si>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</si>
  <si>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</si>
  <si>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</si>
  <si>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</si>
  <si>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</si>
  <si>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</si>
  <si>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</si>
  <si>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</si>
  <si>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</si>
  <si>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</si>
  <si>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</si>
  <si>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</si>
  <si>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</si>
  <si>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</si>
  <si>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</si>
  <si>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</si>
  <si>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</si>
  <si>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</si>
  <si>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</si>
  <si>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</si>
  <si>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</si>
  <si>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</si>
  <si>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</si>
  <si>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</si>
  <si>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</si>
  <si>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</si>
  <si>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</si>
  <si>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</si>
  <si>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</si>
  <si>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</si>
  <si>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</si>
  <si>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</si>
  <si>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</si>
  <si>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</si>
  <si>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</si>
  <si>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</si>
  <si>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</si>
  <si>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</si>
  <si>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</si>
  <si>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</si>
  <si>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</si>
  <si>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</si>
  <si>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</si>
  <si>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</si>
  <si>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</si>
  <si>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</si>
  <si>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</si>
  <si>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</si>
  <si>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</si>
  <si>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</si>
  <si>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</si>
  <si>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</si>
  <si>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</si>
  <si>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</si>
  <si>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</si>
  <si>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</si>
  <si>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</si>
  <si>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</si>
  <si>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</si>
  <si>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</si>
  <si>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</si>
  <si>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</si>
  <si>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</si>
  <si>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</si>
  <si>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</si>
  <si>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</si>
  <si>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</si>
  <si>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</si>
  <si>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</si>
  <si>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</si>
  <si>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</si>
  <si>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</si>
  <si>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</si>
  <si>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</si>
  <si>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</si>
  <si>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</si>
  <si>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</si>
  <si>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</si>
  <si>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</si>
  <si>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</si>
  <si>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</si>
  <si>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</si>
  <si>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</si>
  <si>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</si>
  <si>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</si>
  <si>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</si>
  <si>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</si>
  <si>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</si>
  <si>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</si>
  <si>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</si>
  <si>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</si>
  <si>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</si>
  <si>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</si>
  <si>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</si>
  <si>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</si>
  <si>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</si>
  <si>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</si>
  <si>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</si>
  <si>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</si>
  <si>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</si>
  <si>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</si>
  <si>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</si>
  <si>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</si>
  <si>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</si>
  <si>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</si>
  <si>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</si>
  <si>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</si>
  <si>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</si>
  <si>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</si>
  <si>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</si>
  <si>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</si>
  <si>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</si>
  <si>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</si>
  <si>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</si>
  <si>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</si>
  <si>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</si>
  <si>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</si>
  <si>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</si>
  <si>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</si>
  <si>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</si>
  <si>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</si>
  <si>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</si>
  <si>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</si>
  <si>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</si>
  <si>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</si>
  <si>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</si>
  <si>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</si>
  <si>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</si>
  <si>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</si>
  <si>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</si>
  <si>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</si>
  <si>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</si>
  <si>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</si>
  <si>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</si>
  <si>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</si>
  <si>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</si>
  <si>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</si>
  <si>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</si>
  <si>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</si>
  <si>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</si>
  <si>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</si>
  <si>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</si>
  <si>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</si>
  <si>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</si>
  <si>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</si>
  <si>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</si>
  <si>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</si>
  <si>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</si>
  <si>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</si>
  <si>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</si>
  <si>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</si>
  <si>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</si>
  <si>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</si>
  <si>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</si>
  <si>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</si>
  <si>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</si>
  <si>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</si>
  <si>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</si>
  <si>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</si>
  <si>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</si>
  <si>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</si>
  <si>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</si>
  <si>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</si>
  <si>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</si>
  <si>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</si>
  <si>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</si>
  <si>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</si>
  <si>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</si>
  <si>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</si>
  <si>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</si>
  <si>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</si>
  <si>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</si>
  <si>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</si>
  <si>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</si>
  <si>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</si>
  <si>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</si>
  <si>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</si>
  <si>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</si>
  <si>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</si>
  <si>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</si>
  <si>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</si>
  <si>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</si>
  <si>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</si>
  <si>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</si>
  <si>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</si>
  <si>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</si>
  <si>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</si>
  <si>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</si>
  <si>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</si>
  <si>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</si>
  <si>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</si>
  <si>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</si>
  <si>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</si>
  <si>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</si>
  <si>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</si>
  <si>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</si>
  <si>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</si>
  <si>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</si>
  <si>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</si>
  <si>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</si>
  <si>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</si>
  <si>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</si>
  <si>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</si>
  <si>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</si>
  <si>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</si>
  <si>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</si>
  <si>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</si>
  <si>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</si>
  <si>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</si>
  <si>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</si>
  <si>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</si>
  <si>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</si>
  <si>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</si>
  <si>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</si>
  <si>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</si>
  <si>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</si>
  <si>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</si>
  <si>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</si>
  <si>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</si>
  <si>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</si>
  <si>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</si>
  <si>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</si>
  <si>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</si>
  <si>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</si>
  <si>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</si>
  <si>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</si>
  <si>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</si>
  <si>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</si>
  <si>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</si>
  <si>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</si>
  <si>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</si>
  <si>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</si>
  <si>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</si>
  <si>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</si>
  <si>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</si>
  <si>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</si>
  <si>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</si>
  <si>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</si>
  <si>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</si>
  <si>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</si>
  <si>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</si>
  <si>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</si>
  <si>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</si>
  <si>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</si>
  <si>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</si>
  <si>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</si>
  <si>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</si>
  <si>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</si>
  <si>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</si>
  <si>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</si>
  <si>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</si>
  <si>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</si>
  <si>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</si>
  <si>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</si>
  <si>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</si>
  <si>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</si>
  <si>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</si>
  <si>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</si>
  <si>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</si>
  <si>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</si>
  <si>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</si>
  <si>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</si>
  <si>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</si>
  <si>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</si>
  <si>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</si>
  <si>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</si>
  <si>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</si>
  <si>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</si>
  <si>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</si>
  <si>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</si>
  <si>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</si>
  <si>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</si>
  <si>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</si>
  <si>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</si>
  <si>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</si>
  <si>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</si>
  <si>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</si>
  <si>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</si>
  <si>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</si>
  <si>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</si>
  <si>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</si>
  <si>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</si>
  <si>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</si>
  <si>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</si>
  <si>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</si>
  <si>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</si>
  <si>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</si>
  <si>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</si>
  <si>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</si>
  <si>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</si>
  <si>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</si>
  <si>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</si>
  <si>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</si>
  <si>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</si>
  <si>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</si>
  <si>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</si>
  <si>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</si>
  <si>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</si>
  <si>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</si>
  <si>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</si>
  <si>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</si>
  <si>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</si>
  <si>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</si>
  <si>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</si>
  <si>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</si>
  <si>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</si>
  <si>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</si>
  <si>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</si>
  <si>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</si>
  <si>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</si>
  <si>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</si>
  <si>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</si>
  <si>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</si>
  <si>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</si>
  <si>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</si>
  <si>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</si>
  <si>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</si>
  <si>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</si>
  <si>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</si>
  <si>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</si>
  <si>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</si>
  <si>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</si>
  <si>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</si>
  <si>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</si>
  <si>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</si>
  <si>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</si>
  <si>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</si>
  <si>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</si>
  <si>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</si>
  <si>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</si>
  <si>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</si>
  <si>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</si>
  <si>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</si>
  <si>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</si>
  <si>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</si>
  <si>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</si>
  <si>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</si>
  <si>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</si>
  <si>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</si>
  <si>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</si>
  <si>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</si>
  <si>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</si>
  <si>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</si>
  <si>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</si>
  <si>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</si>
  <si>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</si>
  <si>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</si>
  <si>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</si>
  <si>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</si>
  <si>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</si>
  <si>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</si>
  <si>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</si>
  <si>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</si>
  <si>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</si>
  <si>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</si>
  <si>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</si>
  <si>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</si>
  <si>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</si>
  <si>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</si>
  <si>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</si>
  <si>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</si>
  <si>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</si>
  <si>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</si>
  <si>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</si>
  <si>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</si>
  <si>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</si>
  <si>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</si>
  <si>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</si>
  <si>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</si>
  <si>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</si>
  <si>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</si>
  <si>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</si>
  <si>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</si>
  <si>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</si>
  <si>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</si>
  <si>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</si>
  <si>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</si>
  <si>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</si>
  <si>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</si>
  <si>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</si>
  <si>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</si>
  <si>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</si>
  <si>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</si>
  <si>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</si>
  <si>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</si>
  <si>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</si>
  <si>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</si>
  <si>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</si>
  <si>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</si>
  <si>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</si>
  <si>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</si>
  <si>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</si>
  <si>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</si>
  <si>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</si>
  <si>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</si>
  <si>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</si>
  <si>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</si>
  <si>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</si>
  <si>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</si>
  <si>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</si>
  <si>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</si>
  <si>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</si>
  <si>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</si>
  <si>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</si>
  <si>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</si>
  <si>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</si>
  <si>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</si>
  <si>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</si>
  <si>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</si>
  <si>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</si>
  <si>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</si>
  <si>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</si>
  <si>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</si>
  <si>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</si>
  <si>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</si>
  <si>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</si>
  <si>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</si>
  <si>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</si>
  <si>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</si>
  <si>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</si>
  <si>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</si>
  <si>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</si>
  <si>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</si>
  <si>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</si>
  <si>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</si>
  <si>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</si>
  <si>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</si>
  <si>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</si>
  <si>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</si>
  <si>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</si>
  <si>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</si>
  <si>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</si>
  <si>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</si>
  <si>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</si>
  <si>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</si>
  <si>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</si>
  <si>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</si>
  <si>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</si>
  <si>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</si>
  <si>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</si>
  <si>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</si>
  <si>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</si>
  <si>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</si>
  <si>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</si>
  <si>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</si>
  <si>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</si>
  <si>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</si>
  <si>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</si>
  <si>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</si>
  <si>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</si>
  <si>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</si>
  <si>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</si>
  <si>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</si>
  <si>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</si>
  <si>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</si>
  <si>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</si>
  <si>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</si>
  <si>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</si>
  <si>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</si>
  <si>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</si>
  <si>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</si>
  <si>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</si>
  <si>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</si>
  <si>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</si>
  <si>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</si>
  <si>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</si>
  <si>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</si>
  <si>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</si>
  <si>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</si>
  <si>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</si>
  <si>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</si>
  <si>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</si>
  <si>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</si>
  <si>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</si>
  <si>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</si>
  <si>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</si>
  <si>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</si>
  <si>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</si>
  <si>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</si>
  <si>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</si>
  <si>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</si>
  <si>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</si>
  <si>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</si>
  <si>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</si>
  <si>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</si>
  <si>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</si>
  <si>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</si>
  <si>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</si>
  <si>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</si>
  <si>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</si>
  <si>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</si>
  <si>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</si>
  <si>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</si>
  <si>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</si>
  <si>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</si>
  <si>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</si>
  <si>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</si>
  <si>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</si>
  <si>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</si>
  <si>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</si>
  <si>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</si>
  <si>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</si>
  <si>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</si>
  <si>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</si>
  <si>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</si>
  <si>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</si>
  <si>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</si>
  <si>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</si>
  <si>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</si>
  <si>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</si>
  <si>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</si>
  <si>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</si>
  <si>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</si>
  <si>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</si>
  <si>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</si>
  <si>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</si>
  <si>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</si>
  <si>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</si>
  <si>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</si>
  <si>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</si>
  <si>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</si>
  <si>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</si>
  <si>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</si>
  <si>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</si>
  <si>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</si>
  <si>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</si>
  <si>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</si>
  <si>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</si>
  <si>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</si>
  <si>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</si>
  <si>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</si>
  <si>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</si>
  <si>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</si>
  <si>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</si>
  <si>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</si>
  <si>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</si>
  <si>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</si>
  <si>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</si>
  <si>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</si>
  <si>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</si>
  <si>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</si>
  <si>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</si>
  <si>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</si>
  <si>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</si>
  <si>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</si>
  <si>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</si>
  <si>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</si>
  <si>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</si>
  <si>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</si>
  <si>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</si>
  <si>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</si>
  <si>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</si>
  <si>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</si>
  <si>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</si>
  <si>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</si>
  <si>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</si>
  <si>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</si>
  <si>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</si>
  <si>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</si>
  <si>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</si>
  <si>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</si>
  <si>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</si>
  <si>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</si>
  <si>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</si>
  <si>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</si>
  <si>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</si>
  <si>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</si>
  <si>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</si>
  <si>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</si>
  <si>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</si>
  <si>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</si>
  <si>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</si>
  <si>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</si>
  <si>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</si>
  <si>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</si>
  <si>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</si>
  <si>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</si>
  <si>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</si>
  <si>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</si>
  <si>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</si>
  <si>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</si>
  <si>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</si>
  <si>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</si>
  <si>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</si>
  <si>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</si>
  <si>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</si>
  <si>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</si>
  <si>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</si>
  <si>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</si>
  <si>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</si>
  <si>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</si>
  <si>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</si>
  <si>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</si>
  <si>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</si>
  <si>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</si>
  <si>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</si>
  <si>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</si>
  <si>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</si>
  <si>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</si>
  <si>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</si>
  <si>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</si>
  <si>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</si>
  <si>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</si>
  <si>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</si>
  <si>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</si>
  <si>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</si>
  <si>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</si>
  <si>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</si>
  <si>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</si>
  <si>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</si>
  <si>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</si>
  <si>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</si>
  <si>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</si>
  <si>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</si>
  <si>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</si>
  <si>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</si>
  <si>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</si>
  <si>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</si>
  <si>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</si>
  <si>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</si>
  <si>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</si>
  <si>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</si>
  <si>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</si>
  <si>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</si>
  <si>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</si>
  <si>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</si>
  <si>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</si>
  <si>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</si>
  <si>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</si>
  <si>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</si>
  <si>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</si>
  <si>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</si>
  <si>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</si>
  <si>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</si>
  <si>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</si>
  <si>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</si>
  <si>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</si>
  <si>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</si>
  <si>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</si>
  <si>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</si>
  <si>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</si>
  <si>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</si>
  <si>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</si>
  <si>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</si>
  <si>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</si>
  <si>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</si>
  <si>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</si>
  <si>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</si>
  <si>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</si>
  <si>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</si>
  <si>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</si>
  <si>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</si>
  <si>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</si>
  <si>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</si>
  <si>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</si>
  <si>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</si>
  <si>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</si>
  <si>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</si>
  <si>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</si>
  <si>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</si>
  <si>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</si>
  <si>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</si>
  <si>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</si>
  <si>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</si>
  <si>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</si>
  <si>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</si>
  <si>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</si>
  <si>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</si>
  <si>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</si>
  <si>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</si>
  <si>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</si>
  <si>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</si>
  <si>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</si>
  <si>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</si>
  <si>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</si>
  <si>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</si>
  <si>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</si>
  <si>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</si>
  <si>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</si>
  <si>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</si>
  <si>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</si>
  <si>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</si>
  <si>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</si>
  <si>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</si>
  <si>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</si>
  <si>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</si>
  <si>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</si>
  <si>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</si>
  <si>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</si>
  <si>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</si>
  <si>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</si>
  <si>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</si>
  <si>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</si>
  <si>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</si>
  <si>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</si>
  <si>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</si>
  <si>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</si>
  <si>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</si>
  <si>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</si>
  <si>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</si>
  <si>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</si>
  <si>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</si>
  <si>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</si>
  <si>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</si>
  <si>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</si>
  <si>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</si>
  <si>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</si>
  <si>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</si>
  <si>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</si>
  <si>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</si>
  <si>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</si>
  <si>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</si>
  <si>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</si>
  <si>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</si>
  <si>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</si>
  <si>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</si>
  <si>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</si>
  <si>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</si>
  <si>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</si>
  <si>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</si>
  <si>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</si>
  <si>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</si>
  <si>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</si>
  <si>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</si>
  <si>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</si>
  <si>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</si>
  <si>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</si>
  <si>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</si>
  <si>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</si>
  <si>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</si>
  <si>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</si>
  <si>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</si>
  <si>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</si>
  <si>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</si>
  <si>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</si>
  <si>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</si>
  <si>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</si>
  <si>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</si>
  <si>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</si>
  <si>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</si>
  <si>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</si>
  <si>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</si>
  <si>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</si>
  <si>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</si>
  <si>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</si>
  <si>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</si>
  <si>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</si>
  <si>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</si>
  <si>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</si>
  <si>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</si>
  <si>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</si>
  <si>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</si>
  <si>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</si>
  <si>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</si>
  <si>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</si>
  <si>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</si>
  <si>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</si>
  <si>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</si>
  <si>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</si>
  <si>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</si>
  <si>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</si>
  <si>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</si>
  <si>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</si>
  <si>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</si>
  <si>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</si>
  <si>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</si>
  <si>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</si>
  <si>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</si>
  <si>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</si>
  <si>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</si>
  <si>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</si>
  <si>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</si>
  <si>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</si>
  <si>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</si>
  <si>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</si>
  <si>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</si>
  <si>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</si>
  <si>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</si>
  <si>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</si>
  <si>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</si>
  <si>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</si>
  <si>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</si>
  <si>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</si>
  <si>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</si>
  <si>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</si>
  <si>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</si>
  <si>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</si>
  <si>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</si>
  <si>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</si>
  <si>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</si>
  <si>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</si>
  <si>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</si>
  <si>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</si>
  <si>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</si>
  <si>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</si>
  <si>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</si>
  <si>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</si>
  <si>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</si>
  <si>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</si>
  <si>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</si>
  <si>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</si>
  <si>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</si>
  <si>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</si>
  <si>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</si>
  <si>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</si>
  <si>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</si>
  <si>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</si>
  <si>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</si>
  <si>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</si>
  <si>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</si>
  <si>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</si>
  <si>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</si>
  <si>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</si>
  <si>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</si>
  <si>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</si>
  <si>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</si>
  <si>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</si>
  <si>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</si>
  <si>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</si>
  <si>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</si>
  <si>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</si>
  <si>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</si>
  <si>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</si>
  <si>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</si>
  <si>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</si>
  <si>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</si>
  <si>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</si>
  <si>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</si>
  <si>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</si>
  <si>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</si>
  <si>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</si>
  <si>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</si>
  <si>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</si>
  <si>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</si>
  <si>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</si>
  <si>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</si>
  <si>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</si>
  <si>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</si>
  <si>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</si>
  <si>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</si>
  <si>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</si>
  <si>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</si>
  <si>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</si>
  <si>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</si>
  <si>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</si>
  <si>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</si>
  <si>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</si>
  <si>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</si>
  <si>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</si>
  <si>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</si>
  <si>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</si>
  <si>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</si>
  <si>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</si>
  <si>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</si>
  <si>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</si>
  <si>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</si>
  <si>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</si>
  <si>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</si>
  <si>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</si>
  <si>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</si>
  <si>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</si>
  <si>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</si>
  <si>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</si>
  <si>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</si>
  <si>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</si>
  <si>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</si>
  <si>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</si>
  <si>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</si>
  <si>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</si>
  <si>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</si>
  <si>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</si>
  <si>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</si>
  <si>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</si>
  <si>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</si>
  <si>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</si>
  <si>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</si>
  <si>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</si>
  <si>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</si>
  <si>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</si>
  <si>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</si>
  <si>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</si>
  <si>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</si>
  <si>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</si>
  <si>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</si>
  <si>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</si>
  <si>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</si>
  <si>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</si>
  <si>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</si>
  <si>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</si>
  <si>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</si>
  <si>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</si>
  <si>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</si>
  <si>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</si>
  <si>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</si>
  <si>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</si>
  <si>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</si>
  <si>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</si>
  <si>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</si>
  <si>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</si>
  <si>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</si>
  <si>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</si>
  <si>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</si>
  <si>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</si>
  <si>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</si>
  <si>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</si>
  <si>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</si>
  <si>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</si>
  <si>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</si>
  <si>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</si>
  <si>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</si>
  <si>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</si>
  <si>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</si>
  <si>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</si>
  <si>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</si>
  <si>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</si>
  <si>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</si>
  <si>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</si>
  <si>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</si>
  <si>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</si>
  <si>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</si>
  <si>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</si>
  <si>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</si>
  <si>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</si>
  <si>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</si>
  <si>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</si>
  <si>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</si>
  <si>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</si>
  <si>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</si>
  <si>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</si>
  <si>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</si>
  <si>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</si>
  <si>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</si>
  <si>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</si>
  <si>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</si>
  <si>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</si>
  <si>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</si>
  <si>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</si>
  <si>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</si>
  <si>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</si>
  <si>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</si>
  <si>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</si>
  <si>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</si>
  <si>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</si>
  <si>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</si>
  <si>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</si>
  <si>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</si>
  <si>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</si>
  <si>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</si>
  <si>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</si>
  <si>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</si>
  <si>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</si>
  <si>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</si>
  <si>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</si>
  <si>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</si>
  <si>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</si>
  <si>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</si>
  <si>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</si>
  <si>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</si>
  <si>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</si>
  <si>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</si>
  <si>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</si>
  <si>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</si>
  <si>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</si>
  <si>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</si>
  <si>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</si>
  <si>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</si>
  <si>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</si>
  <si>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</si>
  <si>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</si>
  <si>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</si>
  <si>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</si>
  <si>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</si>
  <si>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</si>
  <si>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</si>
  <si>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</si>
  <si>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</si>
  <si>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</si>
  <si>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</si>
  <si>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</si>
  <si>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</si>
  <si>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</si>
  <si>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</si>
  <si>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</si>
  <si>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</si>
  <si>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</si>
  <si>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</si>
  <si>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</si>
  <si>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</si>
  <si>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</si>
  <si>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</si>
  <si>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</si>
  <si>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</si>
  <si>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</si>
  <si>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</si>
  <si>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</si>
  <si>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</si>
  <si>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</si>
  <si>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</si>
  <si>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</si>
  <si>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</si>
  <si>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</si>
  <si>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</si>
  <si>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</si>
  <si>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</si>
  <si>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</si>
  <si>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</si>
  <si>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</si>
  <si>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</si>
  <si>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</si>
  <si>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</si>
  <si>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</si>
  <si>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</si>
  <si>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</si>
  <si>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</si>
  <si>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</si>
  <si>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</si>
  <si>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</si>
  <si>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</si>
  <si>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</si>
  <si>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</si>
  <si>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</si>
  <si>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</si>
  <si>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</si>
  <si>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</si>
  <si>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</si>
  <si>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</si>
  <si>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</si>
  <si>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</si>
  <si>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</si>
  <si>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</si>
  <si>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</si>
  <si>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</si>
  <si>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</si>
  <si>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</si>
  <si>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</si>
  <si>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</si>
  <si>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</si>
  <si>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</si>
  <si>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</si>
  <si>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</si>
  <si>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</si>
  <si>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</si>
  <si>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</si>
  <si>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</si>
  <si>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</si>
  <si>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</si>
  <si>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</si>
  <si>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</si>
  <si>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</si>
  <si>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</si>
  <si>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</si>
  <si>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</si>
  <si>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</si>
  <si>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</si>
  <si>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</si>
  <si>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</si>
  <si>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</si>
  <si>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</si>
  <si>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</si>
  <si>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</si>
  <si>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</si>
  <si>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</si>
  <si>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</si>
  <si>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</si>
  <si>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</si>
  <si>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</si>
  <si>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</si>
  <si>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</si>
  <si>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</si>
  <si>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</si>
  <si>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</si>
  <si>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</si>
  <si>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</si>
  <si>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</si>
  <si>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</si>
  <si>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</si>
  <si>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</si>
  <si>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</si>
  <si>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</si>
  <si>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</si>
  <si>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</si>
  <si>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</si>
  <si>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</si>
  <si>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</si>
  <si>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</si>
  <si>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</si>
  <si>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</si>
  <si>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</si>
  <si>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</si>
  <si>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</si>
  <si>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</si>
  <si>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</si>
  <si>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</si>
  <si>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</si>
  <si>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</si>
  <si>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</si>
  <si>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</si>
  <si>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</si>
  <si>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</si>
  <si>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</si>
  <si>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</si>
  <si>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</si>
  <si>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</si>
  <si>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</si>
  <si>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</si>
  <si>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</si>
  <si>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</si>
  <si>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</si>
  <si>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</si>
  <si>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</si>
  <si>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</si>
  <si>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</si>
  <si>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</si>
  <si>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</si>
  <si>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</si>
  <si>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</si>
  <si>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</si>
  <si>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</si>
  <si>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</si>
  <si>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</si>
  <si>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</si>
  <si>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</si>
  <si>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</si>
  <si>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</si>
  <si>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</si>
  <si>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</si>
  <si>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</si>
  <si>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</si>
  <si>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</si>
  <si>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</si>
  <si>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</si>
  <si>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</si>
  <si>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</si>
  <si>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</si>
  <si>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</si>
  <si>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</si>
  <si>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</si>
  <si>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</si>
  <si>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</si>
  <si>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</si>
  <si>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</si>
  <si>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</si>
  <si>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</si>
  <si>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</si>
  <si>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</si>
  <si>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</si>
  <si>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</si>
  <si>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</si>
  <si>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</si>
  <si>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</si>
  <si>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</si>
  <si>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</si>
  <si>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</si>
  <si>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</si>
  <si>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</si>
  <si>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</si>
  <si>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</si>
  <si>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</si>
  <si>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</si>
  <si>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</si>
  <si>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</si>
  <si>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</si>
  <si>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</si>
  <si>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</si>
  <si>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</si>
  <si>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</si>
  <si>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</si>
  <si>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</si>
  <si>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</si>
  <si>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</si>
  <si>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</si>
  <si>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</si>
  <si>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</si>
  <si>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</si>
  <si>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</si>
  <si>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</si>
  <si>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</si>
  <si>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</si>
  <si>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</si>
  <si>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</si>
  <si>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</si>
  <si>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</si>
  <si>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</si>
  <si>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</si>
  <si>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</si>
  <si>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</si>
  <si>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</si>
  <si>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</si>
  <si>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</si>
  <si>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</si>
  <si>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</si>
  <si>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</si>
  <si>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</si>
  <si>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</si>
  <si>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</si>
  <si>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</si>
  <si>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</si>
  <si>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</si>
  <si>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</si>
  <si>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</si>
  <si>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</si>
  <si>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</si>
  <si>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</si>
  <si>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</si>
  <si>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</si>
  <si>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</si>
  <si>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</si>
  <si>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</si>
  <si>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</si>
  <si>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</si>
  <si>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</si>
  <si>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</si>
  <si>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</si>
  <si>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</si>
  <si>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</si>
  <si>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</si>
  <si>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</si>
  <si>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</si>
  <si>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</si>
  <si>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</si>
  <si>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</si>
  <si>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</si>
  <si>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</si>
  <si>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</si>
  <si>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</si>
  <si>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</si>
  <si>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</si>
  <si>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</si>
  <si>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</si>
  <si>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</si>
  <si>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</si>
  <si>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</si>
  <si>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</si>
  <si>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</si>
  <si>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</si>
  <si>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</si>
  <si>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</si>
  <si>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</si>
  <si>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</si>
  <si>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</si>
  <si>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</si>
  <si>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</si>
  <si>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</si>
  <si>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</si>
  <si>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</si>
  <si>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</si>
  <si>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</si>
  <si>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</si>
  <si>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</si>
  <si>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</si>
  <si>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</si>
  <si>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</si>
  <si>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</si>
  <si>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</si>
  <si>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</si>
  <si>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</si>
  <si>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</si>
  <si>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</si>
  <si>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</si>
  <si>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</si>
  <si>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</si>
  <si>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</si>
  <si>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</si>
  <si>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</si>
  <si>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</si>
  <si>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</si>
  <si>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</si>
  <si>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</si>
  <si>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</si>
  <si>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</si>
  <si>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</si>
  <si>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</si>
  <si>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</si>
  <si>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</si>
  <si>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</si>
  <si>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</si>
  <si>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</si>
  <si>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</si>
  <si>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</si>
  <si>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</si>
  <si>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</si>
  <si>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</si>
  <si>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</si>
  <si>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</si>
  <si>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</si>
  <si>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</si>
  <si>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</si>
  <si>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</si>
  <si>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</si>
  <si>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</si>
  <si>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</si>
  <si>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</si>
  <si>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</si>
  <si>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</si>
  <si>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</si>
  <si>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</si>
  <si>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</si>
  <si>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</si>
  <si>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</si>
  <si>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</si>
  <si>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</si>
  <si>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</si>
  <si>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</si>
  <si>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</si>
  <si>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</si>
  <si>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</si>
  <si>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</si>
  <si>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</si>
  <si>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</si>
  <si>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</si>
  <si>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</si>
  <si>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</si>
  <si>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</si>
  <si>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</si>
  <si>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</si>
  <si>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</si>
  <si>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</si>
  <si>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</si>
  <si>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</si>
  <si>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</si>
  <si>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</si>
  <si>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</si>
  <si>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</si>
  <si>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</si>
  <si>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</si>
  <si>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</si>
  <si>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</si>
  <si>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</si>
  <si>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</si>
  <si>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</si>
  <si>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</si>
  <si>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</si>
  <si>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</si>
  <si>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</si>
  <si>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</si>
  <si>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</si>
  <si>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</si>
  <si>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</si>
  <si>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</si>
  <si>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</si>
  <si>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</si>
  <si>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</si>
  <si>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</si>
  <si>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</si>
  <si>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</si>
  <si>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</si>
  <si>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</si>
  <si>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</si>
  <si>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</si>
  <si>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</si>
  <si>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</si>
  <si>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</si>
  <si>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</si>
  <si>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</si>
  <si>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</si>
  <si>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</si>
  <si>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</si>
  <si>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</si>
  <si>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</si>
  <si>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</si>
  <si>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</si>
  <si>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</si>
  <si>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</si>
  <si>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</si>
  <si>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</si>
  <si>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</si>
  <si>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</si>
  <si>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</si>
  <si>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</si>
  <si>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</si>
  <si>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</si>
  <si>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</si>
  <si>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</si>
  <si>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</si>
  <si>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</si>
  <si>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</si>
  <si>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</si>
  <si>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</si>
  <si>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</si>
  <si>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</si>
  <si>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</si>
  <si>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</si>
  <si>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</si>
  <si>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</si>
  <si>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</si>
  <si>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</si>
  <si>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</si>
  <si>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</si>
  <si>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</si>
  <si>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</si>
  <si>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</si>
  <si>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</si>
  <si>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</si>
  <si>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</si>
  <si>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</si>
  <si>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</si>
  <si>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</si>
  <si>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</si>
  <si>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</si>
  <si>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</si>
  <si>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</si>
  <si>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</si>
  <si>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</si>
  <si>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</si>
  <si>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</si>
  <si>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</si>
  <si>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</si>
  <si>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</si>
  <si>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</si>
  <si>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</si>
  <si>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</si>
  <si>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</si>
  <si>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</si>
  <si>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</si>
  <si>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</si>
  <si>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</si>
  <si>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</si>
  <si>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</si>
  <si>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</si>
  <si>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</si>
  <si>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</si>
  <si>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</si>
  <si>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</si>
  <si>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</si>
  <si>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</si>
  <si>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</si>
  <si>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</si>
  <si>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</si>
  <si>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</si>
  <si>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</si>
  <si>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</si>
  <si>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</si>
  <si>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</si>
  <si>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</si>
  <si>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</si>
  <si>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</si>
  <si>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</si>
  <si>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</si>
  <si>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</si>
  <si>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</si>
  <si>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</si>
  <si>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</si>
  <si>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</si>
  <si>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</si>
  <si>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</si>
  <si>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</si>
  <si>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</si>
  <si>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</si>
  <si>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</si>
  <si>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</si>
  <si>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</si>
  <si>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</si>
  <si>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</si>
  <si>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</si>
  <si>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</si>
  <si>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</si>
  <si>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</si>
  <si>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</si>
  <si>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</si>
  <si>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</si>
  <si>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</si>
  <si>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</si>
  <si>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</si>
  <si>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</si>
  <si>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</si>
  <si>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</si>
  <si>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</si>
  <si>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</si>
  <si>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</si>
  <si>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</si>
  <si>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</si>
  <si>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</si>
  <si>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</si>
  <si>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</si>
  <si>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</si>
  <si>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</si>
  <si>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</si>
  <si>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</si>
  <si>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</si>
  <si>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</si>
  <si>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</si>
  <si>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</si>
  <si>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</si>
  <si>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</si>
  <si>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</si>
  <si>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</si>
  <si>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</si>
  <si>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</si>
  <si>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</si>
  <si>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</si>
  <si>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</si>
  <si>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</si>
  <si>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</si>
  <si>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</si>
  <si>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</si>
  <si>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</si>
  <si>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</si>
  <si>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</si>
  <si>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</si>
  <si>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</si>
  <si>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</si>
  <si>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</si>
  <si>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</si>
  <si>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</si>
  <si>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</si>
  <si>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</si>
  <si>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</si>
  <si>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</si>
  <si>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</si>
  <si>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</si>
  <si>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</si>
  <si>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</si>
  <si>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</si>
  <si>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</si>
  <si>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</si>
  <si>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</si>
  <si>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</si>
  <si>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</si>
  <si>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</si>
  <si>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</si>
  <si>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</si>
  <si>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</si>
  <si>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</si>
  <si>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</si>
  <si>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</si>
  <si>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</si>
  <si>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</si>
  <si>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</si>
  <si>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</si>
  <si>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</si>
  <si>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</si>
  <si>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</si>
  <si>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</si>
  <si>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</si>
  <si>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</si>
  <si>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</si>
  <si>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</si>
  <si>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</si>
  <si>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</si>
  <si>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</si>
  <si>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</si>
  <si>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</si>
  <si>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</si>
  <si>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</si>
  <si>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</si>
  <si>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</si>
  <si>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</si>
  <si>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</si>
  <si>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</si>
  <si>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</si>
  <si>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</si>
  <si>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</si>
  <si>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</si>
  <si>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</si>
  <si>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</si>
  <si>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</si>
  <si>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</si>
  <si>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</si>
  <si>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</si>
  <si>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</si>
  <si>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</si>
  <si>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</si>
  <si>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</si>
  <si>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</si>
  <si>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</si>
  <si>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</si>
  <si>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</si>
  <si>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</si>
  <si>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</si>
  <si>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</si>
  <si>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</si>
  <si>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</si>
  <si>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</si>
  <si>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</si>
  <si>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</si>
  <si>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</si>
  <si>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</si>
  <si>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</si>
  <si>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</si>
  <si>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</si>
  <si>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</si>
  <si>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</si>
  <si>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</si>
  <si>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</si>
  <si>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</si>
  <si>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</si>
  <si>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</si>
  <si>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</si>
  <si>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</si>
  <si>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</si>
  <si>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</si>
  <si>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</si>
  <si>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</si>
  <si>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</si>
  <si>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</si>
  <si>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</si>
  <si>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</si>
  <si>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</si>
  <si>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</si>
  <si>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</si>
  <si>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</si>
  <si>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</si>
  <si>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</si>
  <si>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</si>
  <si>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</si>
  <si>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</si>
  <si>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</si>
  <si>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</si>
  <si>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</si>
  <si>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</si>
  <si>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</si>
  <si>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</si>
  <si>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</si>
  <si>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</si>
  <si>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</si>
  <si>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</si>
  <si>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</si>
  <si>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</si>
  <si>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</si>
  <si>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</si>
  <si>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</si>
  <si>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</si>
  <si>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</si>
  <si>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</si>
  <si>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</si>
  <si>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</si>
  <si>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</si>
  <si>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</si>
  <si>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</si>
  <si>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</si>
  <si>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</si>
  <si>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</si>
  <si>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</si>
  <si>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</si>
  <si>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</si>
  <si>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</si>
  <si>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</si>
  <si>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</si>
  <si>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</si>
  <si>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</si>
  <si>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</si>
  <si>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</si>
  <si>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</si>
  <si>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</si>
  <si>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</si>
  <si>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</si>
  <si>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</si>
  <si>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</si>
  <si>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</si>
  <si>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</si>
  <si>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</si>
  <si>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</si>
  <si>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</si>
  <si>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</si>
  <si>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</si>
  <si>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</si>
  <si>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</si>
  <si>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</si>
  <si>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</si>
  <si>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</si>
  <si>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</si>
  <si>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</si>
  <si>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</si>
  <si>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</si>
  <si>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</si>
  <si>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</si>
  <si>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</si>
  <si>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</si>
  <si>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</si>
  <si>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</si>
  <si>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</si>
  <si>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</si>
  <si>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</si>
  <si>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</si>
  <si>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</si>
  <si>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</si>
  <si>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</si>
  <si>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</si>
  <si>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</si>
  <si>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</si>
  <si>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</si>
  <si>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</si>
  <si>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</si>
  <si>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</si>
  <si>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</si>
  <si>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</si>
  <si>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</si>
  <si>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</si>
  <si>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</si>
  <si>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</si>
  <si>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</si>
  <si>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</si>
  <si>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</si>
  <si>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</si>
  <si>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</si>
  <si>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</si>
  <si>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</si>
  <si>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</si>
  <si>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</si>
  <si>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</si>
  <si>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</si>
  <si>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</si>
  <si>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</si>
  <si>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</si>
  <si>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</si>
  <si>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</si>
  <si>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</si>
  <si>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</si>
  <si>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</si>
  <si>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</si>
  <si>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</si>
  <si>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</si>
  <si>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</si>
  <si>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</si>
  <si>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</si>
  <si>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</si>
  <si>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</si>
  <si>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</si>
  <si>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</si>
  <si>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</si>
  <si>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</si>
  <si>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</si>
  <si>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</si>
  <si>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</si>
  <si>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</si>
  <si>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</si>
  <si>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</si>
  <si>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</si>
  <si>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</si>
  <si>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</si>
  <si>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</si>
  <si>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</si>
  <si>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</si>
  <si>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</si>
  <si>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</si>
  <si>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</si>
  <si>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</si>
  <si>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</si>
  <si>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</si>
  <si>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</si>
  <si>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</si>
  <si>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</si>
  <si>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</si>
  <si>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</si>
  <si>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</si>
  <si>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</si>
  <si>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</si>
  <si>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</si>
  <si>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</si>
  <si>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</si>
  <si>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</si>
  <si>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</si>
  <si>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</si>
  <si>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</si>
  <si>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</si>
  <si>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</si>
  <si>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</si>
  <si>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</si>
  <si>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</si>
  <si>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</si>
  <si>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</si>
  <si>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</si>
  <si>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</si>
  <si>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</si>
  <si>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</si>
  <si>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</si>
  <si>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</si>
  <si>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</si>
  <si>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</si>
  <si>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</si>
  <si>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</si>
  <si>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</si>
  <si>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</si>
  <si>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</si>
  <si>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</si>
  <si>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</si>
  <si>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</si>
  <si>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</si>
  <si>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</si>
  <si>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</si>
  <si>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</si>
  <si>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</si>
  <si>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</si>
  <si>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</si>
  <si>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</si>
  <si>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</si>
  <si>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</si>
  <si>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</si>
  <si>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</si>
  <si>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</si>
  <si>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</si>
  <si>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</si>
  <si>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</si>
  <si>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</si>
  <si>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</si>
  <si>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</si>
  <si>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</si>
  <si>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</si>
  <si>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</si>
  <si>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</si>
  <si>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</si>
  <si>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</si>
  <si>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</si>
  <si>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</si>
  <si>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</si>
  <si>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</si>
  <si>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</si>
  <si>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</si>
  <si>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</si>
  <si>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</si>
  <si>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</si>
  <si>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</si>
  <si>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</si>
  <si>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</si>
  <si>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</si>
  <si>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</si>
  <si>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</si>
  <si>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</si>
  <si>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</si>
  <si>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</si>
  <si>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</si>
  <si>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</si>
  <si>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</si>
  <si>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</si>
  <si>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</si>
  <si>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</si>
  <si>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</si>
  <si>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</si>
  <si>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</si>
  <si>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</si>
  <si>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</si>
  <si>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</si>
  <si>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</si>
  <si>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</si>
  <si>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</si>
  <si>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</si>
  <si>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</si>
  <si>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</si>
  <si>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</si>
  <si>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</si>
  <si>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</si>
  <si>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</si>
  <si>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</si>
  <si>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</si>
  <si>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</si>
  <si>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</si>
  <si>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</si>
  <si>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</si>
  <si>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</si>
  <si>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</si>
  <si>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</si>
  <si>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</si>
  <si>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</si>
  <si>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</si>
  <si>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</si>
  <si>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</si>
  <si>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</si>
  <si>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</si>
  <si>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</si>
  <si>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</si>
  <si>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</si>
  <si>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</si>
  <si>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</si>
  <si>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</si>
  <si>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</si>
  <si>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</si>
  <si>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</si>
  <si>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</si>
  <si>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</si>
  <si>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</si>
  <si>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</si>
  <si>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</si>
  <si>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</si>
  <si>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</si>
  <si>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</si>
  <si>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</si>
  <si>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</si>
  <si>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</si>
  <si>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</si>
  <si>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</si>
  <si>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</si>
  <si>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</si>
  <si>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</si>
  <si>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</si>
  <si>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</si>
  <si>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</si>
  <si>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</si>
  <si>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</si>
  <si>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</si>
  <si>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</si>
  <si>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</si>
  <si>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</si>
  <si>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</si>
  <si>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</si>
  <si>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</si>
  <si>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</si>
  <si>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</si>
  <si>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</si>
  <si>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</si>
  <si>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</si>
  <si>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</si>
  <si>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</si>
  <si>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</si>
  <si>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</si>
  <si>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</si>
  <si>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</si>
  <si>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</si>
  <si>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</si>
  <si>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</si>
  <si>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</si>
  <si>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</si>
  <si>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</si>
  <si>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</si>
  <si>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</si>
  <si>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</si>
  <si>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</si>
  <si>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</si>
  <si>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</si>
  <si>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</si>
  <si>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</si>
  <si>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</si>
  <si>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</si>
  <si>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</si>
  <si>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</si>
  <si>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</si>
  <si>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</si>
  <si>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</si>
  <si>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</si>
  <si>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</si>
  <si>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</si>
  <si>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</si>
  <si>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</si>
  <si>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</si>
  <si>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</si>
  <si>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</si>
  <si>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</si>
  <si>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</si>
  <si>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</si>
  <si>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</si>
  <si>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</si>
  <si>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</si>
  <si>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</si>
  <si>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</si>
  <si>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</si>
  <si>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</si>
  <si>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</si>
  <si>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</si>
  <si>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</si>
  <si>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</si>
  <si>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</si>
  <si>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</si>
  <si>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</si>
  <si>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</si>
  <si>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</si>
  <si>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</si>
  <si>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</si>
  <si>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</si>
  <si>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</si>
  <si>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</si>
  <si>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</si>
  <si>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</si>
  <si>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</si>
  <si>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</si>
  <si>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</si>
  <si>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</si>
  <si>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</si>
  <si>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</si>
  <si>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</si>
  <si>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</si>
  <si>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</si>
  <si>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</si>
  <si>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</si>
  <si>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</si>
  <si>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</si>
  <si>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</si>
  <si>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</si>
  <si>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</si>
  <si>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</si>
  <si>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</si>
  <si>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</si>
  <si>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</si>
  <si>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</si>
  <si>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</si>
  <si>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</si>
  <si>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</si>
  <si>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</si>
  <si>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</si>
  <si>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</si>
  <si>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</si>
  <si>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</si>
  <si>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</si>
  <si>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</si>
  <si>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</si>
  <si>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</si>
  <si>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</si>
  <si>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</si>
  <si>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</si>
  <si>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</si>
  <si>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</si>
  <si>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</si>
  <si>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</si>
  <si>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</si>
  <si>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</si>
  <si>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</si>
  <si>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</si>
  <si>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</si>
  <si>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</si>
  <si>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</si>
  <si>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</si>
  <si>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</si>
  <si>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</si>
  <si>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</si>
  <si>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</si>
  <si>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</si>
  <si>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</si>
  <si>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</si>
  <si>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</si>
  <si>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</si>
  <si>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</si>
  <si>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</si>
  <si>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</si>
  <si>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</si>
  <si>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</si>
  <si>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</si>
  <si>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</si>
  <si>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</si>
  <si>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</si>
  <si>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</si>
  <si>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</si>
  <si>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</si>
  <si>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</si>
  <si>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</si>
  <si>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</si>
  <si>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</si>
  <si>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</si>
  <si>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</si>
  <si>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</si>
  <si>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</si>
  <si>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</si>
  <si>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</si>
  <si>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</si>
  <si>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</si>
  <si>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</si>
  <si>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</si>
  <si>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</si>
  <si>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</si>
  <si>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</si>
  <si>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</si>
  <si>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</si>
  <si>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</si>
  <si>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</si>
  <si>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</si>
  <si>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</si>
  <si>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</si>
  <si>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</si>
  <si>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</si>
  <si>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</si>
  <si>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</si>
  <si>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</si>
  <si>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</si>
  <si>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</si>
  <si>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</si>
  <si>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</si>
  <si>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</si>
  <si>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</si>
  <si>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</si>
  <si>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</si>
  <si>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</si>
  <si>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</si>
  <si>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</si>
  <si>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</si>
  <si>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</si>
  <si>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</si>
  <si>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</si>
  <si>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</si>
  <si>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</si>
  <si>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</si>
  <si>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</si>
  <si>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</si>
  <si>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</si>
  <si>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</si>
  <si>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</si>
  <si>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</si>
  <si>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</si>
  <si>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</si>
  <si>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</si>
  <si>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</si>
  <si>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</si>
  <si>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</si>
  <si>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</si>
  <si>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</si>
  <si>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</si>
  <si>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</si>
  <si>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</si>
  <si>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</si>
  <si>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</si>
  <si>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</si>
  <si>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</si>
  <si>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</si>
  <si>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</si>
  <si>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</si>
  <si>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</si>
  <si>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</si>
  <si>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</si>
  <si>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</si>
  <si>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</si>
  <si>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</si>
  <si>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</si>
  <si>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</si>
  <si>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</si>
  <si>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</si>
  <si>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</si>
  <si>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</si>
  <si>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</si>
  <si>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</si>
  <si>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</si>
  <si>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</si>
  <si>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</si>
  <si>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</si>
  <si>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</si>
  <si>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</si>
  <si>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</si>
  <si>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</si>
  <si>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</si>
  <si>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</si>
  <si>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</si>
  <si>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</si>
  <si>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</si>
  <si>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</si>
  <si>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</si>
  <si>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</si>
  <si>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</si>
  <si>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</si>
  <si>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</si>
  <si>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</si>
  <si>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</si>
  <si>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</si>
  <si>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</si>
  <si>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</si>
  <si>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</si>
  <si>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</si>
  <si>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</si>
  <si>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</si>
  <si>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</si>
  <si>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</si>
  <si>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</si>
  <si>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</si>
  <si>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</si>
  <si>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</si>
  <si>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</si>
  <si>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</si>
  <si>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</si>
  <si>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</si>
  <si>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</si>
  <si>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</si>
  <si>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</si>
  <si>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</si>
  <si>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</si>
  <si>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</si>
  <si>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</si>
  <si>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</si>
  <si>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</si>
  <si>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</si>
  <si>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</si>
  <si>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</si>
  <si>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</si>
  <si>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</si>
  <si>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</si>
  <si>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</si>
  <si>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</si>
  <si>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</si>
  <si>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</si>
  <si>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</si>
  <si>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</si>
  <si>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</si>
  <si>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</si>
  <si>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</si>
  <si>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</si>
  <si>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</si>
  <si>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</si>
  <si>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</si>
  <si>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</si>
  <si>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</si>
  <si>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</si>
  <si>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</si>
  <si>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</si>
  <si>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</si>
  <si>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</si>
  <si>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</si>
  <si>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</si>
  <si>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</si>
  <si>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</si>
  <si>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</si>
  <si>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</si>
  <si>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</si>
  <si>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</si>
  <si>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</si>
  <si>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</si>
  <si>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</si>
  <si>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</si>
  <si>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</si>
  <si>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</si>
  <si>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</si>
  <si>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</si>
  <si>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</si>
  <si>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</si>
  <si>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</si>
  <si>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</si>
  <si>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</si>
  <si>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</si>
  <si>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</si>
  <si>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</si>
  <si>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</si>
  <si>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</si>
  <si>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</si>
  <si>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</si>
  <si>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</si>
  <si>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</si>
  <si>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</si>
  <si>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</si>
  <si>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</si>
  <si>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</si>
  <si>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</si>
  <si>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</si>
  <si>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</si>
  <si>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</si>
  <si>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</si>
  <si>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</si>
  <si>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</si>
  <si>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</si>
  <si>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</si>
  <si>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</si>
  <si>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</si>
  <si>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</si>
  <si>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</si>
  <si>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</si>
  <si>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</si>
  <si>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</si>
  <si>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</si>
  <si>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</si>
  <si>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</si>
  <si>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</si>
  <si>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</si>
  <si>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</si>
  <si>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</si>
  <si>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</si>
  <si>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</si>
  <si>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</si>
  <si>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</si>
  <si>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</si>
  <si>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</si>
  <si>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</si>
  <si>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</si>
  <si>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</si>
  <si>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</si>
  <si>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</si>
  <si>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</si>
  <si>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</si>
  <si>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</si>
  <si>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</si>
  <si>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</si>
  <si>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</si>
  <si>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</si>
  <si>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</si>
  <si>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</si>
  <si>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</si>
  <si>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</si>
  <si>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</si>
  <si>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</si>
  <si>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</si>
  <si>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</si>
  <si>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</si>
  <si>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</si>
  <si>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</si>
  <si>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</si>
  <si>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</si>
  <si>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</si>
  <si>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</si>
  <si>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</si>
  <si>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</si>
  <si>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</si>
  <si>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</si>
  <si>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</si>
  <si>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</si>
  <si>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</si>
  <si>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</si>
  <si>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</si>
  <si>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</si>
  <si>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</si>
  <si>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</si>
  <si>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</si>
  <si>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</si>
  <si>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</si>
  <si>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</si>
  <si>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</si>
  <si>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</si>
  <si>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</si>
  <si>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</si>
  <si>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</si>
  <si>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</si>
  <si>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</si>
  <si>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</si>
  <si>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</si>
  <si>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</si>
  <si>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</si>
  <si>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</si>
  <si>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</si>
  <si>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</si>
  <si>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</si>
  <si>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</si>
  <si>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</si>
  <si>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</si>
  <si>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</si>
  <si>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</si>
  <si>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</si>
  <si>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</si>
  <si>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</si>
  <si>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</si>
  <si>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</si>
  <si>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</si>
  <si>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</si>
  <si>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</si>
  <si>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</si>
  <si>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</si>
  <si>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</si>
  <si>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</si>
  <si>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</si>
  <si>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</si>
  <si>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</si>
  <si>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</si>
  <si>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</si>
  <si>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</si>
  <si>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</si>
  <si>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</si>
  <si>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</si>
  <si>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</si>
  <si>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</si>
  <si>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</si>
  <si>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</si>
  <si>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</si>
  <si>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</si>
  <si>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</si>
  <si>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</si>
  <si>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</si>
  <si>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</si>
  <si>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</si>
  <si>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</si>
  <si>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</si>
  <si>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</si>
  <si>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</si>
  <si>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</si>
  <si>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</si>
  <si>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</si>
  <si>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</si>
  <si>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</si>
  <si>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</si>
  <si>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</si>
  <si>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</si>
  <si>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</si>
  <si>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</si>
  <si>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</si>
  <si>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</si>
  <si>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</si>
  <si>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</si>
  <si>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</si>
  <si>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</si>
  <si>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</si>
  <si>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</si>
  <si>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</si>
  <si>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</si>
  <si>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</si>
  <si>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</si>
  <si>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</si>
  <si>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</si>
  <si>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</si>
  <si>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</si>
  <si>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</si>
  <si>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</si>
  <si>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</si>
  <si>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</si>
  <si>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</si>
  <si>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</si>
  <si>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</si>
  <si>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</si>
  <si>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</si>
  <si>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</si>
  <si>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</si>
  <si>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</si>
  <si>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</si>
  <si>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</si>
  <si>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</si>
  <si>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</si>
  <si>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</si>
  <si>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</si>
  <si>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</si>
  <si>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</si>
  <si>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</si>
  <si>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</si>
  <si>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</si>
  <si>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</si>
  <si>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</si>
  <si>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</si>
  <si>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</si>
  <si>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</si>
  <si>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</si>
  <si>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</si>
  <si>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</si>
  <si>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</si>
  <si>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</si>
  <si>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</si>
  <si>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</si>
  <si>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</si>
  <si>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</si>
  <si>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</si>
  <si>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</si>
  <si>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</si>
  <si>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</si>
  <si>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</si>
  <si>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</si>
  <si>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</si>
  <si>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</si>
  <si>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</si>
  <si>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</si>
  <si>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</si>
  <si>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</si>
  <si>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</si>
  <si>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</si>
  <si>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</si>
  <si>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</si>
  <si>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</si>
  <si>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</si>
  <si>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</si>
  <si>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</si>
  <si>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</si>
  <si>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</si>
  <si>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</si>
  <si>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</si>
  <si>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</si>
  <si>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</si>
  <si>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</si>
  <si>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</si>
  <si>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</si>
  <si>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</si>
  <si>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</si>
  <si>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</si>
  <si>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</si>
  <si>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</si>
  <si>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</si>
  <si>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</si>
  <si>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</si>
  <si>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</si>
  <si>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</si>
  <si>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</si>
  <si>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</si>
  <si>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</si>
  <si>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</si>
  <si>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</si>
  <si>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</si>
  <si>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</si>
  <si>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</si>
  <si>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</si>
  <si>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</si>
  <si>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</si>
  <si>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</si>
  <si>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</si>
  <si>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</si>
  <si>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</si>
  <si>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</si>
  <si>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</si>
  <si>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</si>
  <si>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</si>
  <si>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</si>
  <si>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</si>
  <si>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</si>
  <si>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</si>
  <si>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</si>
  <si>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</si>
  <si>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</si>
  <si>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</si>
  <si>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</si>
  <si>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</si>
  <si>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</si>
  <si>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</si>
  <si>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</si>
  <si>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</si>
  <si>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</si>
  <si>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</si>
  <si>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</si>
  <si>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</si>
  <si>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</si>
  <si>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</si>
  <si>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</si>
  <si>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</si>
  <si>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</si>
  <si>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</si>
  <si>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</si>
  <si>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</si>
  <si>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</si>
  <si>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</si>
  <si>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</si>
  <si>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</si>
  <si>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</si>
  <si>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</si>
  <si>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</si>
  <si>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</si>
  <si>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</si>
  <si>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</si>
  <si>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</si>
  <si>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</si>
  <si>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</si>
  <si>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</si>
  <si>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</si>
  <si>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</si>
  <si>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</si>
  <si>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</si>
  <si>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</si>
  <si>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</si>
  <si>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</si>
  <si>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</si>
  <si>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</si>
  <si>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</si>
  <si>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</si>
  <si>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</si>
  <si>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</si>
  <si>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</si>
  <si>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</si>
  <si>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</si>
  <si>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</si>
  <si>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</si>
  <si>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</si>
  <si>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</si>
  <si>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</si>
  <si>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</si>
  <si>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</si>
  <si>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</si>
  <si>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</si>
  <si>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</si>
  <si>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</si>
  <si>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</si>
  <si>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</si>
  <si>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</si>
  <si>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</si>
  <si>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</si>
  <si>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</si>
  <si>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</si>
  <si>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</si>
  <si>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</si>
  <si>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</si>
  <si>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</si>
  <si>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</si>
  <si>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</si>
  <si>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</si>
  <si>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</si>
  <si>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</si>
  <si>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</si>
  <si>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</si>
  <si>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</si>
  <si>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</si>
  <si>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</si>
  <si>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</si>
  <si>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</si>
  <si>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</si>
  <si>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</si>
  <si>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</si>
  <si>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</si>
  <si>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</si>
  <si>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</si>
  <si>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</si>
  <si>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</si>
  <si>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</si>
  <si>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</si>
  <si>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</si>
  <si>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</si>
  <si>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</si>
  <si>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</si>
  <si>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</si>
  <si>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</si>
  <si>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</si>
  <si>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</si>
  <si>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</si>
  <si>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</si>
  <si>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</si>
  <si>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</si>
  <si>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</si>
  <si>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</si>
  <si>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</si>
  <si>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</si>
  <si>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</si>
  <si>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</si>
  <si>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</si>
  <si>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</si>
  <si>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</si>
  <si>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</si>
  <si>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</si>
  <si>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</si>
  <si>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</si>
  <si>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</si>
  <si>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</si>
  <si>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</si>
  <si>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</si>
  <si>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</si>
  <si>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</si>
  <si>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</si>
  <si>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</si>
  <si>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</si>
  <si>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</si>
  <si>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</si>
  <si>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</si>
  <si>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</si>
  <si>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</si>
  <si>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</si>
  <si>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</si>
  <si>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</si>
  <si>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</si>
  <si>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</si>
  <si>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</si>
  <si>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</si>
  <si>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</si>
  <si>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</si>
  <si>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</si>
  <si>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</si>
  <si>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</si>
  <si>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</si>
  <si>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</si>
  <si>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</si>
  <si>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</si>
  <si>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</si>
  <si>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</si>
  <si>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</si>
  <si>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</si>
  <si>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</si>
  <si>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</si>
  <si>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</si>
  <si>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</si>
  <si>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</si>
  <si>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</si>
  <si>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</si>
  <si>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</si>
  <si>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</si>
  <si>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</si>
  <si>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</si>
  <si>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</si>
  <si>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</si>
  <si>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</si>
  <si>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</si>
  <si>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</si>
  <si>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</si>
  <si>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</si>
  <si>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</si>
  <si>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</si>
  <si>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</si>
  <si>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</si>
  <si>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</si>
  <si>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</si>
  <si>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</si>
  <si>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</si>
  <si>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</si>
  <si>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</si>
  <si>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</si>
  <si>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</si>
  <si>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</si>
  <si>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</si>
  <si>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</si>
  <si>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</si>
  <si>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</si>
  <si>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</si>
  <si>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</si>
  <si>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</si>
  <si>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</si>
  <si>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</si>
  <si>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</si>
  <si>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</si>
  <si>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</si>
  <si>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</si>
  <si>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</si>
  <si>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</si>
  <si>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</si>
  <si>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</si>
  <si>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</si>
  <si>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</si>
  <si>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</si>
  <si>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</si>
  <si>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</si>
  <si>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</si>
  <si>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</si>
  <si>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</si>
  <si>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</si>
  <si>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</si>
  <si>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</si>
  <si>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</si>
  <si>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</si>
  <si>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</si>
  <si>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</si>
  <si>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</si>
  <si>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</si>
  <si>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</si>
  <si>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</si>
  <si>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</si>
  <si>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</si>
  <si>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</si>
  <si>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</si>
  <si>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</si>
  <si>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</si>
  <si>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</si>
  <si>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</si>
  <si>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</si>
  <si>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</si>
  <si>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</si>
  <si>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</si>
  <si>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</si>
  <si>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</si>
  <si>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</si>
  <si>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</si>
  <si>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</si>
  <si>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</si>
  <si>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</si>
  <si>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</si>
  <si>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</si>
  <si>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</si>
  <si>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</si>
  <si>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</si>
  <si>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</si>
  <si>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</si>
  <si>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</si>
  <si>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</si>
  <si>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</si>
  <si>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</si>
  <si>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</si>
  <si>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</si>
  <si>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</si>
  <si>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</si>
  <si>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</si>
  <si>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</si>
  <si>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</si>
  <si>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</si>
  <si>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</si>
  <si>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</si>
  <si>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</si>
  <si>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</si>
  <si>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</si>
  <si>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</si>
  <si>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</si>
  <si>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</si>
  <si>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</si>
  <si>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</si>
  <si>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</si>
  <si>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</si>
  <si>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</si>
  <si>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</si>
  <si>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</si>
  <si>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</si>
  <si>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</si>
  <si>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</si>
  <si>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</si>
  <si>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</si>
  <si>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</si>
  <si>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</si>
  <si>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</si>
  <si>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</si>
  <si>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</si>
  <si>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</si>
  <si>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</si>
  <si>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</si>
  <si>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</si>
  <si>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</si>
  <si>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</si>
  <si>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</si>
  <si>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</si>
  <si>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</si>
  <si>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</si>
  <si>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</si>
  <si>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</si>
  <si>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</si>
  <si>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</si>
  <si>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</si>
  <si>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</si>
  <si>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</si>
  <si>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</si>
  <si>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</si>
  <si>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</si>
  <si>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</si>
  <si>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</si>
  <si>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</si>
  <si>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</si>
  <si>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</si>
  <si>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</si>
  <si>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</si>
  <si>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</si>
  <si>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</si>
  <si>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</si>
  <si>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</si>
  <si>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</si>
  <si>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</si>
  <si>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</si>
  <si>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</si>
  <si>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</si>
  <si>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</si>
  <si>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</si>
  <si>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</si>
  <si>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</si>
  <si>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</si>
  <si>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</si>
  <si>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</si>
  <si>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</si>
  <si>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</si>
  <si>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</si>
  <si>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</si>
  <si>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</si>
  <si>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</si>
  <si>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</si>
  <si>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</si>
  <si>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</si>
  <si>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</si>
  <si>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</si>
  <si>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</si>
  <si>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</si>
  <si>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</si>
  <si>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</si>
  <si>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</si>
  <si>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</si>
  <si>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</si>
  <si>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</si>
  <si>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</si>
  <si>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</si>
  <si>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</si>
  <si>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</si>
  <si>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</si>
  <si>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</si>
  <si>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</si>
  <si>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</si>
  <si>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</si>
  <si>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</si>
  <si>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</si>
  <si>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</si>
  <si>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</si>
  <si>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</si>
  <si>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</si>
  <si>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</si>
  <si>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</si>
  <si>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</si>
  <si>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</si>
  <si>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</si>
  <si>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</si>
  <si>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</si>
  <si>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</si>
  <si>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</si>
  <si>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</si>
  <si>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</si>
  <si>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</si>
  <si>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</si>
  <si>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</si>
  <si>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</si>
  <si>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</si>
  <si>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</si>
  <si>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</si>
  <si>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</si>
  <si>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</si>
  <si>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</si>
  <si>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</si>
  <si>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</si>
  <si>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</si>
  <si>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</si>
  <si>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</si>
  <si>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</si>
  <si>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</si>
  <si>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</si>
  <si>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</si>
  <si>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</si>
  <si>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</si>
  <si>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</si>
  <si>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</si>
  <si>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</si>
  <si>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</si>
  <si>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</si>
  <si>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</si>
  <si>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</si>
  <si>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</si>
  <si>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</si>
  <si>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</si>
  <si>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</si>
  <si>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</si>
  <si>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</si>
  <si>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</si>
  <si>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</si>
  <si>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</si>
  <si>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</si>
  <si>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</si>
  <si>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</si>
  <si>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</si>
  <si>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</si>
  <si>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</si>
  <si>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</si>
  <si>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</si>
  <si>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</si>
  <si>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</si>
  <si>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</si>
  <si>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</si>
  <si>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</si>
  <si>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</si>
  <si>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</si>
  <si>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</si>
  <si>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</si>
  <si>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</si>
  <si>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</si>
  <si>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</si>
  <si>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</si>
  <si>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</si>
  <si>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</si>
  <si>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</si>
  <si>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</si>
  <si>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</si>
  <si>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</si>
  <si>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</si>
  <si>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</si>
  <si>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</si>
  <si>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</si>
  <si>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</si>
  <si>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</si>
  <si>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</si>
  <si>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</si>
  <si>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</si>
  <si>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</si>
  <si>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</si>
  <si>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</si>
  <si>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</si>
  <si>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</si>
  <si>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</si>
  <si>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</si>
  <si>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</si>
  <si>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</si>
  <si>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</si>
  <si>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</si>
  <si>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</si>
  <si>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</si>
  <si>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</si>
  <si>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</si>
  <si>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</si>
  <si>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</si>
  <si>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</si>
  <si>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</si>
  <si>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</si>
  <si>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</si>
  <si>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</si>
  <si>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</si>
  <si>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</si>
  <si>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</si>
  <si>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</si>
  <si>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</si>
  <si>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</si>
  <si>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</si>
  <si>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</si>
  <si>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</si>
  <si>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</si>
  <si>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</si>
  <si>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</si>
  <si>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</si>
  <si>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</si>
  <si>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</si>
  <si>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</si>
  <si>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</si>
  <si>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</si>
  <si>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</si>
  <si>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</si>
  <si>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</si>
  <si>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</si>
  <si>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</si>
  <si>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</si>
  <si>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</si>
  <si>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</si>
  <si>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</si>
  <si>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</si>
  <si>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</si>
  <si>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</si>
  <si>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</si>
  <si>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</si>
  <si>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</si>
  <si>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</si>
  <si>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</si>
  <si>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</si>
  <si>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</si>
  <si>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</si>
  <si>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</si>
  <si>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</si>
  <si>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</si>
  <si>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</si>
  <si>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</si>
  <si>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</si>
  <si>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</si>
  <si>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</si>
  <si>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</si>
  <si>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</si>
  <si>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</si>
  <si>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</si>
  <si>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</si>
  <si>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</si>
  <si>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</si>
  <si>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</si>
  <si>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</si>
  <si>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</si>
  <si>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</si>
  <si>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</si>
  <si>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</si>
  <si>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</si>
  <si>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</si>
  <si>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</si>
  <si>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</si>
  <si>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</si>
  <si>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</si>
  <si>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</si>
  <si>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</si>
  <si>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</si>
  <si>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</si>
  <si>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</si>
  <si>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</si>
  <si>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</si>
  <si>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</si>
  <si>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</si>
  <si>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</si>
  <si>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</si>
  <si>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</si>
  <si>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</si>
  <si>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</si>
  <si>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</si>
  <si>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</si>
  <si>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</si>
  <si>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</si>
  <si>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</si>
  <si>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</si>
  <si>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</si>
  <si>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</si>
  <si>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</si>
  <si>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</si>
  <si>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</si>
  <si>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</si>
  <si>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</si>
  <si>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</si>
  <si>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</si>
  <si>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</si>
  <si>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</si>
  <si>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</si>
  <si>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</si>
  <si>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</si>
  <si>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</si>
  <si>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</si>
  <si>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</si>
  <si>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</si>
  <si>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</si>
  <si>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</si>
  <si>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</si>
  <si>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</si>
  <si>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</si>
  <si>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</si>
  <si>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</si>
  <si>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</si>
  <si>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</si>
  <si>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</si>
  <si>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</si>
  <si>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</si>
  <si>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</si>
  <si>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</si>
  <si>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</si>
  <si>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</si>
  <si>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</si>
  <si>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</si>
  <si>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</si>
  <si>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</si>
  <si>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</si>
  <si>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</si>
  <si>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</si>
  <si>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</si>
  <si>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</si>
  <si>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</si>
  <si>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</si>
  <si>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</si>
  <si>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</si>
  <si>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</si>
  <si>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</si>
  <si>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</si>
  <si>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</si>
  <si>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</si>
  <si>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</si>
  <si>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</si>
  <si>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</si>
  <si>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</si>
  <si>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</si>
  <si>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</si>
  <si>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</si>
  <si>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</si>
  <si>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</si>
  <si>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</si>
  <si>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</si>
  <si>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</si>
  <si>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</si>
  <si>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</si>
  <si>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</si>
  <si>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</si>
  <si>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</si>
  <si>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</si>
  <si>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</si>
  <si>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</si>
  <si>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</si>
  <si>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</si>
  <si>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</si>
  <si>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</si>
  <si>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</si>
  <si>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</si>
  <si>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</si>
  <si>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</si>
  <si>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</si>
  <si>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</si>
  <si>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</si>
  <si>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</si>
  <si>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</si>
  <si>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</si>
  <si>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</si>
  <si>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</si>
  <si>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</si>
  <si>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</si>
  <si>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</si>
  <si>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</si>
  <si>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</si>
  <si>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</si>
  <si>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</si>
  <si>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</si>
  <si>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</si>
  <si>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</si>
  <si>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</si>
  <si>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</si>
  <si>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</si>
  <si>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</si>
  <si>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</si>
  <si>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</si>
  <si>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</si>
  <si>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</si>
  <si>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</si>
  <si>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</si>
  <si>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</si>
  <si>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</si>
  <si>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</si>
  <si>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</si>
  <si>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</si>
  <si>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</si>
  <si>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</si>
  <si>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</si>
  <si>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</si>
  <si>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</si>
  <si>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</si>
  <si>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</si>
  <si>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</si>
  <si>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</si>
  <si>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</si>
  <si>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</si>
  <si>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</si>
  <si>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</si>
  <si>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</si>
  <si>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</si>
  <si>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</si>
  <si>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</si>
  <si>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</si>
  <si>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</si>
  <si>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</si>
  <si>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</si>
  <si>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</si>
  <si>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</si>
  <si>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</si>
  <si>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</si>
  <si>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</si>
  <si>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</si>
  <si>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</si>
  <si>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</si>
  <si>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</si>
  <si>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</si>
  <si>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</si>
  <si>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</si>
  <si>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</si>
  <si>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</si>
  <si>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</si>
  <si>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</si>
  <si>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</si>
  <si>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</si>
  <si>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</si>
  <si>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</si>
  <si>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</si>
  <si>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</si>
  <si>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</si>
  <si>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</si>
  <si>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</si>
  <si>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</si>
  <si>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</si>
  <si>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</si>
  <si>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</si>
  <si>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</si>
  <si>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</si>
  <si>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</si>
  <si>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</si>
  <si>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</si>
  <si>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</si>
  <si>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</si>
  <si>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</si>
  <si>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</si>
  <si>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</si>
  <si>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</si>
  <si>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</si>
  <si>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</si>
  <si>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</si>
  <si>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</si>
  <si>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</si>
  <si>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</si>
  <si>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</si>
  <si>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</si>
  <si>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</si>
  <si>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</si>
  <si>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</si>
  <si>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</si>
  <si>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</si>
  <si>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</si>
  <si>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</si>
  <si>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</si>
  <si>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</si>
  <si>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</si>
  <si>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</si>
  <si>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</si>
  <si>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</si>
  <si>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</si>
  <si>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</si>
  <si>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</si>
  <si>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</si>
  <si>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</si>
  <si>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</si>
  <si>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</si>
  <si>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</si>
  <si>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</si>
  <si>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</si>
  <si>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</si>
  <si>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</si>
  <si>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</si>
  <si>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</si>
  <si>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</si>
  <si>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</si>
  <si>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</si>
  <si>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</si>
  <si>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</si>
  <si>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</si>
  <si>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</si>
  <si>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</si>
  <si>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</si>
  <si>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</si>
  <si>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</si>
  <si>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</si>
  <si>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</si>
  <si>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</si>
  <si>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</si>
  <si>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</si>
  <si>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</si>
  <si>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</si>
  <si>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</si>
  <si>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</si>
  <si>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</si>
  <si>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</si>
  <si>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</si>
  <si>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</si>
  <si>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</si>
  <si>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</si>
  <si>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</si>
  <si>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</si>
  <si>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</si>
  <si>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</si>
  <si>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</si>
  <si>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</si>
  <si>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</si>
  <si>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</si>
  <si>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</si>
  <si>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</si>
  <si>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</si>
  <si>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</si>
  <si>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</si>
  <si>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</si>
  <si>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</si>
  <si>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</si>
  <si>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</si>
  <si>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</si>
  <si>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</si>
  <si>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</si>
  <si>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</si>
  <si>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</si>
  <si>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</si>
  <si>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</si>
  <si>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</si>
  <si>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</si>
  <si>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</si>
  <si>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</si>
  <si>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</si>
  <si>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</si>
  <si>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</si>
  <si>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</si>
  <si>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</si>
  <si>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</si>
  <si>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</si>
  <si>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</si>
  <si>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</si>
  <si>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</si>
  <si>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</si>
  <si>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</si>
  <si>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</si>
  <si>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</si>
  <si>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</si>
  <si>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</si>
  <si>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</si>
  <si>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</si>
  <si>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</si>
  <si>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</si>
  <si>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</si>
  <si>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</si>
  <si>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</si>
  <si>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</si>
  <si>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</si>
  <si>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</si>
  <si>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</si>
  <si>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</si>
  <si>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</si>
  <si>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</si>
  <si>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</si>
  <si>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</si>
  <si>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</si>
  <si>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</si>
  <si>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</si>
  <si>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</si>
  <si>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</si>
  <si>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</si>
  <si>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</si>
  <si>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</si>
  <si>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</si>
  <si>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</si>
  <si>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</si>
  <si>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</si>
  <si>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</si>
  <si>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</si>
  <si>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</si>
  <si>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</si>
  <si>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</si>
  <si>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</si>
  <si>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</si>
  <si>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</si>
  <si>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</si>
  <si>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</si>
  <si>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</si>
  <si>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</si>
  <si>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</si>
  <si>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</si>
  <si>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</si>
  <si>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</si>
  <si>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</si>
  <si>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</si>
  <si>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</si>
  <si>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</si>
  <si>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</si>
  <si>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</si>
  <si>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</si>
  <si>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</si>
  <si>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</si>
  <si>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</si>
  <si>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</si>
  <si>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</si>
  <si>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</si>
  <si>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</si>
  <si>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</si>
  <si>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</si>
  <si>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</si>
  <si>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</si>
  <si>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</si>
  <si>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</si>
  <si>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</si>
  <si>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</si>
  <si>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</si>
  <si>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</si>
  <si>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</si>
  <si>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</si>
  <si>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</si>
  <si>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</si>
  <si>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</si>
  <si>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</si>
  <si>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</si>
  <si>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</si>
  <si>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</si>
  <si>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</si>
  <si>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</si>
  <si>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</si>
  <si>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</si>
  <si>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</si>
  <si>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</si>
  <si>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</si>
  <si>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</si>
  <si>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</si>
  <si>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</si>
  <si>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</si>
  <si>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</si>
  <si>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</si>
  <si>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</si>
  <si>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</si>
  <si>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</si>
  <si>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</si>
  <si>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</si>
  <si>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</si>
  <si>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</si>
  <si>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</si>
  <si>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</si>
  <si>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</si>
  <si>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</si>
  <si>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</si>
  <si>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</si>
  <si>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</si>
  <si>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</si>
  <si>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</si>
  <si>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</si>
  <si>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</si>
  <si>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</si>
  <si>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</si>
  <si>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</si>
  <si>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</si>
  <si>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</si>
  <si>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</si>
  <si>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</si>
  <si>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</si>
  <si>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</si>
  <si>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</si>
  <si>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</si>
  <si>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</si>
  <si>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</si>
  <si>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</si>
  <si>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</si>
  <si>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</si>
  <si>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</si>
  <si>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</si>
  <si>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</si>
  <si>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</si>
  <si>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</si>
  <si>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</si>
  <si>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</si>
  <si>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</si>
  <si>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</si>
  <si>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</si>
  <si>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</si>
  <si>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</si>
  <si>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</si>
  <si>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</si>
  <si>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</si>
  <si>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</si>
  <si>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</si>
  <si>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</si>
  <si>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</si>
  <si>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</si>
  <si>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</si>
  <si>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</si>
  <si>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</si>
  <si>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</si>
  <si>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</si>
  <si>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</si>
  <si>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</si>
  <si>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</si>
  <si>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</si>
  <si>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</si>
  <si>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</si>
  <si>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</si>
  <si>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</si>
  <si>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</si>
  <si>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</si>
  <si>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</si>
  <si>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</si>
  <si>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</si>
  <si>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</si>
  <si>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</si>
  <si>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</si>
  <si>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</si>
  <si>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</si>
  <si>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</si>
  <si>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</si>
  <si>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</si>
  <si>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</si>
  <si>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</si>
  <si>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</si>
  <si>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</si>
  <si>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</si>
  <si>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</si>
  <si>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</si>
  <si>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</si>
  <si>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</si>
  <si>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</si>
  <si>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</si>
  <si>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</si>
  <si>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</si>
  <si>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</si>
  <si>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</si>
  <si>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</si>
  <si>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</si>
  <si>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</si>
  <si>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</si>
  <si>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</si>
  <si>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</si>
  <si>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</si>
  <si>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</si>
  <si>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</si>
  <si>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</si>
  <si>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</si>
  <si>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</si>
  <si>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</si>
  <si>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</si>
  <si>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</si>
  <si>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</si>
  <si>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</si>
  <si>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</si>
  <si>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</si>
  <si>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</si>
  <si>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</si>
  <si>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</si>
  <si>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</si>
  <si>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</si>
  <si>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</si>
  <si>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</si>
  <si>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</si>
  <si>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</si>
  <si>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</si>
  <si>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</si>
  <si>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</si>
  <si>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</si>
  <si>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</si>
  <si>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</si>
  <si>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</si>
  <si>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</si>
  <si>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</si>
  <si>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</si>
  <si>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</si>
  <si>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</si>
  <si>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</si>
  <si>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</si>
  <si>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</si>
  <si>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</si>
  <si>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</si>
  <si>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</si>
  <si>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</si>
  <si>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</si>
  <si>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</si>
  <si>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</si>
  <si>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</si>
  <si>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</si>
  <si>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</si>
  <si>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</si>
  <si>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</si>
  <si>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</si>
  <si>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</si>
  <si>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</si>
  <si>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</si>
  <si>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</si>
  <si>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</si>
  <si>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</si>
  <si>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</si>
  <si>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</si>
  <si>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</si>
  <si>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</si>
  <si>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</si>
  <si>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</si>
  <si>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</si>
  <si>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</si>
  <si>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</si>
  <si>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</si>
  <si>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</si>
  <si>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</si>
  <si>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</si>
  <si>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</si>
  <si>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</si>
  <si>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</si>
  <si>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</si>
  <si>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</si>
  <si>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</si>
  <si>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</si>
  <si>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</si>
  <si>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</si>
  <si>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</si>
  <si>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</si>
  <si>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</si>
  <si>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</si>
  <si>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</si>
  <si>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</si>
  <si>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</si>
  <si>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</si>
  <si>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</si>
  <si>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</si>
  <si>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</si>
  <si>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</si>
  <si>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</si>
  <si>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</si>
  <si>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</si>
  <si>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</si>
  <si>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</si>
  <si>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</si>
  <si>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</si>
  <si>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</si>
  <si>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</si>
  <si>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</si>
  <si>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</si>
  <si>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</si>
  <si>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</si>
  <si>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</si>
  <si>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</si>
  <si>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</si>
  <si>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</si>
  <si>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</si>
  <si>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</si>
  <si>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</si>
  <si>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</si>
  <si>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</si>
  <si>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</si>
  <si>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</si>
  <si>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</si>
  <si>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</si>
  <si>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</si>
  <si>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</si>
  <si>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</si>
  <si>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</si>
  <si>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</si>
  <si>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</si>
  <si>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</si>
  <si>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</si>
  <si>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</si>
  <si>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</si>
  <si>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</si>
  <si>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</si>
  <si>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</si>
  <si>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</si>
  <si>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</si>
  <si>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</si>
  <si>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</si>
  <si>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</si>
  <si>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</si>
  <si>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</si>
  <si>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</si>
  <si>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</si>
  <si>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</si>
  <si>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</si>
  <si>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</si>
  <si>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</si>
  <si>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</si>
  <si>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</si>
  <si>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</si>
  <si>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</si>
  <si>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</si>
  <si>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</si>
  <si>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</si>
  <si>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</si>
  <si>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</si>
  <si>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</si>
  <si>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</si>
  <si>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</si>
  <si>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</si>
  <si>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</si>
  <si>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</si>
  <si>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</si>
  <si>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</si>
  <si>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</si>
  <si>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</si>
  <si>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</si>
  <si>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</si>
  <si>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</si>
  <si>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</si>
  <si>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</si>
  <si>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</si>
  <si>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</si>
  <si>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</si>
  <si>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</si>
  <si>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</si>
  <si>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</si>
  <si>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</si>
  <si>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</si>
  <si>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</si>
  <si>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</si>
  <si>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</si>
  <si>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</si>
  <si>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</si>
  <si>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</si>
  <si>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</si>
  <si>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</si>
  <si>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</si>
  <si>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</si>
  <si>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</si>
  <si>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</si>
  <si>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</si>
  <si>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</si>
  <si>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</si>
  <si>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</si>
  <si>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</si>
  <si>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</si>
  <si>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</si>
  <si>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</si>
  <si>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</si>
  <si>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</si>
  <si>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</si>
  <si>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</si>
  <si>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</si>
  <si>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</si>
  <si>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</si>
  <si>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</si>
  <si>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</si>
  <si>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</si>
  <si>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</si>
  <si>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</si>
  <si>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</si>
  <si>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</si>
  <si>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</si>
  <si>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</si>
  <si>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</si>
  <si>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</si>
  <si>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</si>
  <si>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</si>
  <si>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</si>
  <si>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</si>
  <si>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</si>
  <si>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</si>
  <si>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</si>
  <si>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</si>
  <si>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</si>
  <si>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</si>
  <si>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</si>
  <si>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</si>
  <si>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</si>
  <si>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</si>
  <si>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</si>
  <si>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</si>
  <si>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</si>
  <si>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</si>
  <si>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</si>
  <si>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</si>
  <si>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</si>
  <si>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</si>
  <si>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</si>
  <si>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</si>
  <si>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</si>
  <si>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</si>
  <si>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</si>
  <si>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</si>
  <si>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</si>
  <si>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</si>
  <si>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</si>
  <si>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</si>
  <si>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</si>
  <si>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</si>
  <si>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</si>
  <si>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</si>
  <si>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</si>
  <si>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</si>
  <si>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</si>
  <si>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</si>
  <si>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</si>
  <si>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</si>
  <si>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</si>
  <si>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</si>
  <si>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</si>
  <si>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</si>
  <si>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</si>
  <si>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</si>
  <si>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</si>
  <si>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</si>
  <si>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</si>
  <si>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</si>
  <si>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</si>
  <si>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</si>
  <si>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</si>
  <si>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</si>
  <si>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</si>
  <si>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</si>
  <si>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</si>
  <si>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</si>
  <si>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</si>
  <si>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</si>
  <si>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</si>
  <si>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</si>
  <si>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</si>
  <si>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</si>
  <si>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</si>
  <si>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</si>
  <si>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</si>
  <si>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</si>
  <si>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</si>
  <si>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</si>
  <si>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</si>
  <si>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</si>
  <si>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</si>
  <si>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</si>
  <si>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</si>
  <si>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</si>
  <si>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</si>
  <si>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</si>
  <si>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</si>
  <si>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</si>
  <si>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</si>
  <si>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</si>
  <si>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</si>
  <si>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</si>
  <si>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</si>
  <si>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</si>
  <si>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</si>
  <si>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</si>
  <si>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</si>
  <si>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</si>
  <si>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</si>
  <si>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</si>
  <si>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</si>
  <si>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</si>
  <si>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</si>
  <si>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</si>
  <si>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</si>
  <si>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</si>
  <si>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</si>
  <si>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</si>
  <si>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</si>
  <si>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</si>
  <si>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</si>
  <si>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</si>
  <si>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</si>
  <si>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</si>
  <si>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</si>
  <si>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</si>
  <si>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</si>
  <si>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</si>
  <si>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</si>
  <si>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</si>
  <si>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</si>
  <si>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</si>
  <si>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</si>
  <si>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</si>
  <si>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</si>
  <si>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</si>
  <si>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</si>
  <si>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</si>
  <si>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</si>
  <si>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</si>
  <si>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</si>
  <si>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</si>
  <si>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</si>
  <si>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</si>
  <si>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</si>
  <si>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</si>
  <si>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</si>
  <si>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</si>
  <si>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</si>
  <si>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</si>
  <si>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</si>
  <si>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</si>
  <si>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</si>
  <si>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</si>
  <si>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</si>
  <si>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</si>
  <si>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</si>
  <si>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</si>
  <si>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</si>
  <si>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</si>
  <si>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</si>
  <si>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</si>
  <si>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</si>
  <si>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</si>
  <si>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</si>
  <si>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</si>
  <si>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</si>
  <si>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</si>
  <si>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</si>
  <si>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</si>
  <si>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</si>
  <si>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</si>
  <si>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</si>
  <si>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</si>
  <si>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</si>
  <si>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</si>
  <si>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</si>
  <si>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</si>
  <si>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</si>
  <si>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</si>
  <si>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</si>
  <si>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</si>
  <si>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</si>
  <si>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</si>
  <si>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</si>
  <si>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</si>
  <si>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</si>
  <si>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</si>
  <si>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</si>
  <si>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</si>
  <si>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</si>
  <si>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</si>
  <si>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</si>
  <si>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</si>
  <si>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</si>
  <si>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</si>
  <si>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</si>
  <si>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</si>
  <si>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</si>
  <si>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</si>
  <si>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</si>
  <si>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</si>
  <si>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</si>
  <si>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</si>
  <si>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</si>
  <si>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</si>
  <si>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</si>
  <si>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</si>
  <si>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</si>
  <si>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</si>
  <si>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</si>
  <si>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</si>
  <si>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</si>
  <si>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</si>
  <si>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</si>
  <si>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</si>
  <si>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</si>
  <si>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</si>
  <si>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</si>
  <si>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</si>
  <si>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</si>
  <si>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</si>
  <si>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</si>
  <si>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</si>
  <si>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</si>
  <si>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</si>
  <si>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</si>
  <si>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</si>
  <si>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</si>
  <si>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</si>
  <si>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</si>
  <si>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</si>
  <si>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</si>
  <si>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</si>
  <si>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</si>
  <si>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</si>
  <si>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</si>
  <si>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</si>
  <si>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</si>
  <si>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</si>
  <si>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</si>
  <si>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</si>
  <si>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</si>
  <si>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</si>
  <si>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</si>
  <si>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</si>
  <si>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</si>
  <si>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</si>
  <si>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</si>
  <si>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</si>
  <si>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</si>
  <si>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</si>
  <si>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</si>
  <si>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</si>
  <si>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</si>
  <si>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</si>
  <si>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</si>
  <si>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</si>
  <si>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</si>
  <si>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</si>
  <si>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</si>
  <si>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</si>
  <si>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</si>
  <si>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</si>
  <si>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</si>
  <si>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</si>
  <si>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</si>
  <si>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</si>
  <si>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</si>
  <si>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</si>
  <si>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</si>
  <si>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</si>
  <si>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</si>
  <si>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</si>
  <si>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</si>
  <si>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</si>
  <si>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</si>
  <si>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</si>
  <si>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</si>
  <si>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</si>
  <si>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</si>
  <si>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</si>
  <si>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</si>
  <si>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</si>
  <si>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</si>
  <si>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</si>
  <si>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</si>
  <si>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</si>
  <si>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</si>
  <si>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</si>
  <si>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</si>
  <si>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</si>
  <si>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</si>
  <si>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</si>
  <si>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</si>
  <si>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</si>
  <si>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</si>
  <si>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</si>
  <si>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</si>
  <si>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</si>
  <si>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</si>
  <si>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</si>
  <si>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</si>
  <si>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</si>
  <si>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</si>
  <si>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</si>
  <si>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</si>
  <si>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</si>
  <si>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</si>
  <si>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</si>
  <si>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</si>
  <si>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</si>
  <si>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</si>
  <si>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</si>
  <si>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</si>
  <si>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</si>
  <si>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</si>
  <si>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</si>
  <si>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</si>
  <si>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</si>
  <si>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</si>
  <si>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</si>
  <si>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</si>
  <si>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</si>
  <si>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</si>
  <si>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</si>
  <si>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</si>
  <si>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</si>
  <si>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</si>
  <si>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</si>
  <si>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</si>
  <si>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</si>
  <si>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</si>
  <si>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</si>
  <si>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</si>
  <si>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</si>
  <si>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</si>
  <si>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</si>
  <si>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</si>
  <si>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</si>
  <si>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</si>
  <si>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</si>
  <si>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</si>
  <si>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</si>
  <si>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</si>
  <si>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</si>
  <si>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</si>
  <si>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</si>
  <si>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</si>
  <si>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</si>
  <si>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</si>
  <si>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</si>
  <si>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</si>
  <si>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</si>
  <si>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</si>
  <si>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</si>
  <si>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</si>
  <si>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</si>
  <si>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</si>
  <si>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</si>
  <si>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</si>
  <si>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</si>
  <si>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</si>
  <si>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</si>
  <si>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</si>
  <si>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</si>
  <si>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</si>
  <si>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</si>
  <si>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</si>
  <si>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</si>
  <si>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</si>
  <si>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</si>
  <si>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</si>
  <si>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</si>
  <si>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</si>
  <si>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</si>
  <si>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</si>
  <si>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</si>
  <si>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</si>
  <si>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</si>
  <si>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</si>
  <si>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</si>
  <si>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</si>
  <si>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</si>
  <si>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</si>
  <si>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</si>
  <si>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</si>
  <si>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</si>
  <si>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</si>
  <si>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</si>
  <si>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</si>
  <si>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</si>
  <si>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</si>
  <si>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</si>
  <si>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</si>
  <si>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</si>
  <si>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</si>
  <si>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</si>
  <si>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</si>
  <si>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</si>
  <si>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</si>
  <si>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</si>
  <si>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</si>
  <si>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</si>
  <si>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</si>
  <si>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</si>
  <si>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</si>
  <si>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</si>
  <si>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</si>
  <si>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</si>
  <si>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</si>
  <si>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</si>
  <si>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</si>
  <si>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</si>
  <si>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</si>
  <si>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</si>
  <si>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</si>
  <si>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</si>
  <si>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</si>
  <si>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</si>
  <si>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</si>
  <si>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</si>
  <si>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</si>
  <si>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</si>
  <si>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</si>
  <si>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</si>
  <si>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</si>
  <si>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</si>
  <si>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</si>
  <si>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</si>
  <si>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</si>
  <si>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</si>
  <si>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</si>
  <si>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</si>
  <si>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</si>
  <si>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</si>
  <si>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</si>
  <si>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</si>
  <si>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</si>
  <si>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</si>
  <si>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</si>
  <si>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</si>
  <si>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</si>
  <si>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</si>
  <si>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</si>
  <si>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</si>
  <si>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</si>
  <si>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</si>
  <si>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</si>
  <si>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</si>
  <si>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</si>
  <si>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</si>
  <si>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</si>
  <si>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</si>
  <si>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</si>
  <si>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</si>
  <si>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</si>
  <si>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</si>
  <si>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</si>
  <si>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</si>
  <si>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</si>
  <si>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</si>
  <si>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</si>
  <si>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</si>
  <si>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</si>
  <si>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</si>
  <si>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</si>
  <si>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</si>
  <si>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</si>
  <si>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</si>
  <si>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</si>
  <si>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</si>
  <si>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</si>
  <si>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</si>
  <si>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</si>
  <si>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</si>
  <si>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</si>
  <si>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</si>
  <si>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</si>
  <si>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</si>
  <si>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</si>
  <si>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</si>
  <si>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</si>
  <si>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</si>
  <si>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</si>
  <si>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</si>
  <si>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</si>
  <si>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</si>
  <si>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</si>
  <si>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</si>
  <si>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</si>
  <si>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</si>
  <si>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</si>
  <si>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</si>
  <si>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</si>
  <si>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</si>
  <si>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</si>
  <si>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</si>
  <si>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</si>
  <si>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</si>
  <si>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</si>
  <si>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</si>
  <si>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</si>
  <si>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</si>
  <si>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</si>
  <si>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</si>
  <si>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</si>
  <si>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</si>
  <si>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</si>
  <si>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</si>
  <si>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</si>
  <si>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</si>
  <si>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</si>
  <si>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</si>
  <si>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</si>
  <si>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</si>
  <si>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</si>
  <si>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</si>
  <si>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</si>
  <si>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</si>
  <si>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</si>
  <si>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</si>
  <si>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</si>
  <si>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</si>
  <si>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</si>
  <si>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</si>
  <si>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</si>
  <si>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</si>
  <si>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</si>
  <si>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</si>
  <si>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</si>
  <si>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</si>
  <si>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</si>
  <si>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</si>
  <si>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</si>
  <si>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</si>
  <si>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</si>
  <si>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</si>
  <si>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</si>
  <si>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</si>
  <si>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</si>
  <si>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</si>
  <si>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</si>
  <si>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</si>
  <si>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</si>
  <si>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</si>
  <si>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</si>
  <si>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</si>
  <si>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</si>
  <si>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</si>
  <si>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</si>
  <si>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</si>
  <si>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</si>
  <si>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</si>
  <si>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</si>
  <si>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</si>
  <si>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</si>
  <si>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</si>
  <si>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</si>
  <si>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</si>
  <si>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</si>
  <si>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</si>
  <si>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</si>
  <si>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</si>
  <si>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</si>
  <si>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</si>
  <si>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</si>
  <si>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</si>
  <si>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</si>
  <si>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</si>
  <si>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</si>
  <si>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</si>
  <si>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</si>
  <si>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</si>
  <si>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</si>
  <si>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</si>
  <si>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</si>
  <si>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</si>
  <si>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</si>
  <si>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</si>
  <si>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</si>
  <si>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</si>
  <si>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</si>
  <si>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</si>
  <si>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</si>
  <si>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</si>
  <si>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</si>
  <si>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</si>
  <si>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</si>
  <si>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</si>
  <si>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</si>
  <si>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</si>
  <si>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</si>
  <si>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</si>
  <si>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</si>
  <si>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</si>
  <si>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</si>
  <si>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</si>
  <si>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</si>
  <si>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</si>
  <si>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</si>
  <si>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</si>
  <si>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</si>
  <si>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</si>
  <si>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</si>
  <si>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</si>
  <si>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</si>
  <si>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</si>
  <si>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</si>
  <si>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</si>
  <si>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</si>
  <si>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</si>
  <si>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</si>
  <si>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</si>
  <si>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</si>
  <si>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</si>
  <si>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</si>
  <si>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</si>
  <si>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</si>
  <si>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</si>
  <si>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</si>
  <si>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</si>
  <si>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</si>
  <si>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</si>
  <si>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</si>
  <si>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</si>
  <si>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</si>
  <si>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</si>
  <si>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</si>
  <si>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</si>
  <si>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</si>
  <si>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</si>
  <si>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</si>
  <si>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</si>
  <si>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</si>
  <si>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</si>
  <si>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</si>
  <si>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</si>
  <si>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</si>
  <si>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</si>
  <si>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</si>
  <si>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</si>
  <si>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</si>
  <si>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</si>
  <si>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</si>
  <si>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</si>
  <si>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</si>
  <si>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</si>
  <si>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</si>
  <si>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</si>
  <si>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</si>
  <si>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</si>
  <si>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</si>
  <si>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</si>
  <si>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</si>
  <si>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</si>
  <si>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</si>
  <si>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</si>
  <si>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</si>
  <si>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</si>
  <si>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</si>
  <si>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</si>
  <si>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</si>
  <si>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</si>
  <si>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</si>
  <si>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</si>
  <si>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</si>
  <si>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</si>
  <si>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</si>
  <si>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</si>
  <si>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</si>
  <si>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</si>
  <si>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</si>
  <si>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</si>
  <si>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</si>
  <si>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</si>
  <si>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</si>
  <si>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</si>
  <si>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</si>
  <si>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</si>
  <si>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</si>
  <si>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</si>
  <si>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</si>
  <si>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</si>
  <si>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</si>
  <si>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</si>
  <si>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</si>
  <si>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</si>
  <si>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</si>
  <si>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</si>
  <si>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</si>
  <si>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</si>
  <si>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</si>
  <si>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</si>
  <si>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</si>
  <si>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</si>
  <si>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</si>
  <si>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</si>
  <si>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</si>
  <si>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</si>
  <si>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</si>
  <si>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</si>
  <si>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</si>
  <si>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</si>
  <si>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</si>
  <si>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</si>
  <si>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</si>
  <si>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</si>
  <si>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</si>
  <si>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</si>
  <si>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</si>
  <si>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</si>
  <si>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</si>
  <si>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</si>
  <si>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</si>
  <si>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</si>
  <si>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</si>
  <si>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</si>
  <si>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</si>
  <si>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</si>
  <si>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</si>
  <si>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</si>
  <si>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</si>
  <si>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</si>
  <si>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</si>
  <si>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</si>
  <si>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</si>
  <si>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</si>
  <si>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</si>
  <si>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</si>
  <si>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</si>
  <si>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</si>
  <si>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</si>
  <si>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</si>
  <si>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</si>
  <si>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</si>
  <si>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</si>
  <si>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</si>
  <si>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</si>
  <si>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</si>
  <si>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</si>
  <si>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</si>
  <si>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</si>
  <si>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</si>
  <si>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</si>
  <si>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</si>
  <si>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</si>
  <si>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</si>
  <si>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</si>
  <si>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</si>
  <si>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</si>
  <si>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</si>
  <si>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</si>
  <si>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</si>
  <si>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</si>
  <si>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</si>
  <si>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</si>
  <si>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</si>
  <si>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</si>
  <si>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</si>
  <si>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</si>
  <si>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</si>
  <si>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</si>
  <si>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</si>
  <si>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</si>
  <si>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</si>
  <si>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</si>
  <si>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</si>
  <si>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</si>
  <si>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</si>
  <si>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</si>
  <si>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</si>
  <si>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</si>
  <si>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</si>
  <si>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</si>
  <si>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</si>
  <si>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</si>
  <si>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</si>
  <si>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</si>
  <si>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</si>
  <si>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</si>
  <si>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</si>
  <si>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</si>
  <si>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</si>
  <si>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</si>
  <si>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</si>
  <si>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</si>
  <si>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</si>
  <si>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</si>
  <si>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</si>
  <si>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</si>
  <si>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</si>
  <si>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</si>
  <si>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</si>
  <si>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</si>
  <si>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</si>
  <si>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</si>
  <si>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</si>
  <si>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</si>
  <si>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</si>
  <si>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</si>
  <si>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</si>
  <si>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</si>
  <si>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</si>
  <si>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</si>
  <si>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</si>
  <si>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</si>
  <si>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</si>
  <si>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</si>
  <si>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</si>
  <si>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</si>
  <si>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</si>
  <si>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</si>
  <si>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</si>
  <si>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</si>
  <si>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</si>
  <si>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</si>
  <si>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</si>
  <si>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</si>
  <si>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</si>
  <si>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</si>
  <si>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</si>
  <si>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</si>
  <si>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</si>
  <si>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</si>
  <si>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</si>
  <si>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</si>
  <si>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</si>
  <si>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</si>
  <si>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</si>
  <si>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</si>
  <si>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</si>
  <si>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</si>
  <si>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</si>
  <si>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</si>
  <si>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</si>
  <si>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</si>
  <si>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</si>
  <si>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</si>
  <si>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</si>
  <si>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</si>
  <si>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</si>
  <si>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</si>
  <si>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</si>
  <si>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</si>
  <si>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</si>
  <si>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</si>
  <si>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</si>
  <si>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</si>
  <si>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</si>
  <si>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</si>
  <si>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</si>
  <si>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</si>
  <si>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</si>
  <si>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</si>
  <si>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</si>
  <si>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</si>
  <si>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</si>
  <si>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</si>
  <si>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</si>
  <si>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</si>
  <si>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</si>
  <si>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</si>
  <si>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</si>
  <si>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</si>
  <si>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</si>
  <si>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</si>
  <si>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</si>
  <si>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</si>
  <si>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</si>
  <si>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</si>
  <si>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</si>
  <si>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</si>
  <si>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</si>
  <si>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</si>
  <si>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</si>
  <si>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</si>
  <si>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</si>
  <si>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</si>
  <si>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</si>
  <si>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</si>
  <si>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</si>
  <si>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</si>
  <si>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</si>
  <si>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</si>
  <si>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</si>
  <si>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</si>
  <si>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</si>
  <si>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</si>
  <si>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</si>
  <si>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</si>
  <si>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</si>
  <si>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</si>
  <si>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</si>
  <si>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</si>
  <si>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</si>
  <si>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</si>
  <si>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</si>
  <si>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</si>
  <si>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</si>
  <si>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</si>
  <si>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</si>
  <si>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</si>
  <si>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</si>
  <si>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</si>
  <si>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</si>
  <si>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</si>
  <si>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</si>
  <si>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</si>
  <si>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</si>
  <si>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</si>
  <si>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</si>
  <si>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</si>
  <si>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</si>
  <si>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</si>
  <si>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</si>
  <si>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</si>
  <si>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</si>
  <si>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</si>
  <si>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</si>
  <si>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</si>
  <si>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</si>
  <si>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</si>
  <si>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</si>
  <si>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</si>
  <si>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</si>
  <si>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</si>
  <si>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</si>
  <si>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</si>
  <si>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</si>
  <si>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</si>
  <si>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</si>
  <si>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</si>
  <si>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</si>
  <si>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</si>
  <si>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</si>
  <si>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</si>
  <si>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</si>
  <si>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</si>
  <si>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</si>
  <si>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</si>
  <si>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</si>
  <si>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</si>
  <si>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</si>
  <si>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</si>
  <si>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</si>
  <si>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</si>
  <si>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</si>
  <si>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</si>
  <si>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</si>
  <si>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</si>
  <si>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</si>
  <si>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</si>
  <si>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</si>
  <si>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</si>
  <si>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</si>
  <si>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</si>
  <si>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</si>
  <si>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</si>
  <si>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</si>
  <si>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</si>
  <si>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</si>
  <si>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</si>
  <si>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</si>
  <si>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</si>
  <si>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</si>
  <si>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</si>
  <si>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</si>
  <si>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</si>
  <si>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</si>
  <si>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</si>
  <si>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</si>
  <si>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</si>
  <si>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</si>
  <si>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</si>
  <si>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</si>
  <si>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</si>
  <si>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</si>
  <si>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</si>
  <si>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</si>
  <si>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</si>
  <si>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</si>
  <si>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</si>
  <si>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</si>
  <si>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</si>
  <si>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</si>
  <si>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</si>
  <si>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</si>
  <si>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</si>
  <si>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</si>
  <si>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</si>
  <si>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</si>
  <si>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</si>
  <si>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</si>
  <si>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</si>
  <si>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</si>
  <si>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</si>
  <si>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</si>
  <si>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</si>
  <si>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</si>
  <si>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</si>
  <si>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</si>
  <si>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</si>
  <si>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</si>
  <si>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</si>
  <si>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</si>
  <si>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</si>
  <si>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</si>
  <si>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</si>
  <si>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</si>
  <si>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</si>
  <si>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</si>
  <si>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</si>
  <si>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</si>
  <si>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</si>
  <si>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</si>
  <si>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</si>
  <si>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</si>
  <si>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</si>
  <si>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</si>
  <si>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</si>
  <si>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</si>
  <si>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</si>
  <si>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</si>
  <si>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</si>
  <si>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</si>
  <si>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</si>
  <si>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</si>
  <si>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</si>
  <si>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</si>
  <si>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</si>
  <si>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</si>
  <si>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</si>
  <si>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</si>
  <si>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</si>
  <si>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</si>
  <si>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</si>
  <si>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</si>
  <si>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</si>
  <si>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</si>
  <si>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</si>
  <si>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</si>
  <si>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</si>
  <si>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</si>
  <si>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</si>
  <si>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</si>
  <si>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</si>
  <si>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</si>
  <si>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</si>
  <si>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</si>
  <si>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</si>
  <si>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</si>
  <si>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</si>
  <si>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</si>
  <si>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</si>
  <si>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</si>
  <si>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</si>
  <si>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</si>
  <si>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</si>
  <si>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</si>
  <si>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</si>
  <si>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</si>
  <si>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</si>
  <si>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</si>
  <si>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</si>
  <si>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</si>
  <si>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</si>
  <si>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</si>
  <si>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</si>
  <si>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</si>
  <si>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</si>
  <si>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</si>
  <si>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</si>
  <si>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</si>
  <si>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</si>
  <si>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</si>
  <si>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</si>
  <si>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</si>
  <si>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</si>
  <si>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</si>
  <si>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</si>
  <si>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</si>
  <si>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</si>
  <si>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</si>
  <si>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</si>
  <si>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</si>
  <si>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</si>
  <si>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</si>
  <si>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</si>
  <si>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</si>
  <si>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</si>
  <si>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</si>
  <si>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</si>
  <si>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</si>
  <si>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</si>
  <si>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</si>
  <si>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</si>
  <si>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</si>
  <si>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</si>
  <si>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</si>
  <si>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</si>
  <si>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</si>
  <si>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</si>
  <si>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</si>
  <si>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</si>
  <si>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</si>
  <si>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</si>
  <si>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</si>
  <si>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</si>
  <si>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</si>
  <si>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</si>
  <si>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</si>
  <si>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</si>
  <si>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</si>
  <si>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</si>
  <si>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</si>
  <si>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</si>
  <si>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</si>
  <si>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</si>
  <si>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</si>
  <si>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</si>
  <si>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</si>
  <si>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</si>
  <si>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</si>
  <si>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</si>
  <si>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</si>
  <si>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</si>
  <si>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</si>
  <si>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</si>
  <si>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</si>
  <si>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</si>
  <si>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</si>
  <si>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</si>
  <si>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</si>
  <si>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</si>
  <si>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</si>
  <si>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</si>
  <si>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</si>
  <si>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</si>
  <si>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</si>
  <si>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</si>
  <si>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</si>
  <si>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</si>
  <si>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</si>
  <si>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</si>
  <si>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</si>
  <si>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</si>
  <si>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</si>
  <si>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</si>
  <si>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</si>
  <si>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</si>
  <si>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</si>
  <si>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</si>
  <si>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</si>
  <si>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</si>
  <si>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</si>
  <si>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</si>
  <si>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</si>
  <si>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</si>
  <si>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</si>
  <si>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</si>
  <si>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</si>
  <si>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</si>
  <si>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</si>
  <si>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</si>
  <si>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</si>
  <si>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</si>
  <si>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</si>
  <si>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</si>
  <si>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</si>
  <si>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</si>
  <si>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</si>
  <si>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</si>
  <si>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</si>
  <si>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</si>
  <si>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</si>
  <si>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</si>
  <si>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</si>
  <si>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</si>
  <si>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</si>
  <si>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</si>
  <si>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</si>
  <si>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</si>
  <si>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</si>
  <si>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</si>
  <si>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</si>
  <si>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</si>
  <si>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</si>
  <si>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</si>
  <si>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</si>
  <si>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</si>
  <si>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</si>
  <si>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</si>
  <si>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</si>
  <si>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</si>
  <si>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</si>
  <si>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</si>
  <si>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</si>
  <si>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</si>
  <si>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</si>
  <si>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</si>
  <si>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</si>
  <si>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</si>
  <si>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</si>
  <si>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</si>
  <si>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</si>
  <si>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</si>
  <si>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</si>
  <si>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</si>
  <si>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</si>
  <si>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</si>
  <si>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</si>
  <si>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</si>
  <si>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</si>
  <si>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</si>
  <si>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</si>
  <si>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</si>
  <si>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</si>
  <si>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</si>
  <si>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</si>
  <si>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</si>
  <si>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</si>
  <si>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</si>
  <si>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</si>
  <si>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</si>
  <si>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</si>
  <si>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</si>
  <si>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</si>
  <si>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</si>
  <si>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</si>
  <si>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</si>
  <si>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</si>
  <si>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</si>
  <si>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</si>
  <si>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</si>
  <si>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</si>
  <si>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</si>
  <si>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</si>
  <si>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</si>
  <si>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</si>
  <si>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</si>
  <si>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</si>
  <si>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</si>
  <si>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</si>
  <si>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</si>
  <si>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</si>
  <si>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</si>
  <si>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</si>
  <si>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</si>
  <si>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</si>
  <si>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</si>
  <si>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</si>
  <si>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</si>
  <si>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</si>
  <si>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</si>
  <si>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</si>
  <si>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</si>
  <si>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</si>
  <si>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</si>
  <si>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</si>
  <si>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</si>
  <si>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</si>
  <si>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</si>
  <si>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</si>
  <si>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</si>
  <si>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</si>
  <si>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</si>
  <si>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</si>
  <si>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</si>
  <si>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</si>
  <si>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</si>
  <si>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</si>
  <si>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</si>
  <si>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</si>
  <si>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</si>
  <si>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</si>
  <si>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</si>
  <si>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</si>
  <si>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</si>
  <si>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</si>
  <si>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</si>
  <si>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</si>
  <si>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</si>
  <si>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</si>
  <si>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</si>
  <si>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</si>
  <si>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</si>
  <si>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</si>
  <si>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</si>
  <si>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</si>
  <si>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</si>
  <si>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</si>
  <si>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</si>
  <si>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</si>
  <si>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</si>
  <si>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</si>
  <si>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</si>
  <si>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</si>
  <si>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</si>
  <si>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</si>
  <si>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</si>
  <si>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</si>
  <si>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</si>
  <si>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</si>
  <si>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</si>
  <si>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</si>
  <si>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</si>
  <si>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</si>
  <si>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</si>
  <si>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</si>
  <si>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</si>
  <si>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</si>
  <si>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</si>
  <si>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</si>
  <si>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</si>
  <si>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</si>
  <si>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</si>
  <si>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</si>
  <si>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</si>
  <si>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</si>
  <si>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</si>
  <si>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</si>
  <si>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</si>
  <si>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</si>
  <si>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</si>
  <si>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</si>
  <si>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</si>
  <si>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</si>
  <si>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</si>
  <si>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</si>
  <si>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</si>
  <si>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</si>
  <si>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</si>
  <si>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</si>
  <si>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</si>
  <si>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</si>
  <si>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</si>
  <si>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</si>
  <si>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</si>
  <si>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</si>
  <si>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</si>
  <si>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</si>
  <si>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</si>
  <si>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</si>
  <si>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</si>
  <si>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</si>
  <si>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</si>
  <si>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</si>
  <si>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</si>
  <si>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</si>
  <si>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</si>
  <si>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</si>
  <si>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</si>
  <si>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</si>
  <si>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</si>
  <si>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</si>
  <si>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</si>
  <si>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</si>
  <si>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</si>
  <si>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</si>
  <si>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</si>
  <si>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</si>
  <si>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</si>
  <si>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</si>
  <si>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</si>
  <si>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</si>
  <si>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</si>
  <si>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</si>
  <si>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</si>
  <si>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</si>
  <si>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</si>
  <si>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</si>
  <si>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</si>
  <si>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</si>
  <si>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</si>
  <si>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</si>
  <si>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</si>
  <si>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</si>
  <si>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</si>
  <si>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</si>
  <si>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</si>
  <si>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</si>
  <si>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</si>
  <si>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</si>
  <si>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</si>
  <si>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</si>
  <si>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</si>
  <si>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</si>
  <si>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</si>
  <si>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</si>
  <si>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</si>
  <si>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</si>
  <si>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</si>
  <si>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</si>
  <si>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</si>
  <si>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</si>
  <si>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</si>
  <si>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</si>
  <si>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</si>
  <si>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</si>
  <si>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</si>
  <si>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</si>
  <si>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</si>
  <si>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</si>
  <si>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</si>
  <si>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</si>
  <si>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</si>
  <si>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</si>
  <si>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</si>
  <si>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</si>
  <si>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</si>
  <si>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</si>
  <si>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</si>
  <si>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</si>
  <si>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</si>
  <si>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</si>
  <si>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</si>
  <si>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</si>
  <si>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</si>
  <si>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</si>
  <si>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</si>
  <si>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</si>
  <si>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</si>
  <si>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</si>
  <si>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</si>
  <si>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</si>
  <si>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</si>
  <si>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</si>
  <si>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</si>
  <si>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</si>
  <si>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</si>
  <si>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</si>
  <si>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</si>
  <si>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</si>
  <si>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</si>
  <si>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</si>
  <si>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</si>
  <si>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</si>
  <si>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</si>
  <si>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</si>
  <si>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</si>
  <si>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</si>
  <si>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</si>
  <si>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</si>
  <si>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</si>
  <si>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</si>
  <si>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</si>
  <si>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</si>
  <si>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</si>
  <si>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</si>
  <si>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</si>
  <si>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</si>
  <si>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</si>
  <si>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</si>
  <si>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</si>
  <si>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</si>
  <si>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</si>
  <si>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</si>
  <si>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</si>
  <si>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</si>
  <si>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</si>
  <si>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</si>
  <si>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</si>
  <si>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</si>
  <si>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</si>
  <si>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</si>
  <si>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</si>
  <si>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</si>
  <si>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</si>
  <si>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</si>
  <si>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</si>
  <si>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</si>
  <si>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</si>
  <si>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</si>
  <si>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</si>
  <si>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</si>
  <si>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</si>
  <si>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</si>
  <si>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</si>
  <si>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</si>
  <si>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</si>
  <si>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</si>
  <si>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</si>
  <si>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</si>
  <si>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</si>
  <si>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</si>
  <si>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</si>
  <si>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</si>
  <si>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</si>
  <si>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</si>
  <si>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</si>
  <si>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</si>
  <si>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</si>
  <si>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</si>
  <si>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</si>
  <si>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</si>
  <si>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</si>
  <si>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</si>
  <si>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</si>
  <si>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</si>
  <si>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</si>
  <si>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</si>
  <si>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</si>
  <si>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</si>
  <si>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</si>
  <si>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</si>
  <si>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</si>
  <si>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</si>
  <si>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</si>
  <si>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</si>
  <si>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</si>
  <si>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</si>
  <si>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</si>
  <si>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</si>
  <si>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</si>
  <si>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</si>
  <si>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</si>
  <si>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</si>
  <si>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</si>
  <si>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</si>
  <si>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</si>
  <si>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</si>
  <si>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</si>
  <si>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</si>
  <si>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</si>
  <si>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</si>
  <si>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</si>
  <si>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</si>
  <si>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</si>
  <si>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</si>
  <si>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</si>
  <si>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</si>
  <si>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</si>
  <si>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</si>
  <si>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</si>
  <si>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</si>
  <si>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</si>
  <si>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</si>
  <si>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</si>
  <si>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</si>
  <si>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</si>
  <si>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</si>
  <si>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</si>
  <si>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</si>
  <si>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</si>
  <si>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</si>
  <si>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</si>
  <si>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</si>
  <si>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</si>
  <si>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</si>
  <si>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</si>
  <si>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</si>
  <si>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</si>
  <si>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</si>
  <si>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</si>
  <si>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</si>
  <si>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</si>
  <si>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</si>
  <si>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</si>
  <si>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</si>
  <si>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</si>
  <si>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</si>
  <si>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</si>
  <si>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</si>
  <si>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</si>
  <si>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</si>
  <si>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</si>
  <si>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</si>
  <si>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</si>
  <si>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</si>
  <si>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</si>
  <si>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</si>
  <si>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</si>
  <si>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</si>
  <si>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</si>
  <si>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</si>
  <si>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</si>
  <si>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</si>
  <si>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</si>
  <si>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</si>
  <si>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</si>
  <si>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</si>
  <si>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</si>
  <si>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</si>
  <si>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</si>
  <si>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</si>
  <si>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</si>
  <si>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</si>
  <si>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</si>
  <si>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</si>
  <si>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</si>
  <si>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</si>
  <si>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</si>
  <si>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</si>
  <si>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</si>
  <si>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</si>
  <si>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</si>
  <si>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</si>
  <si>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</si>
  <si>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</si>
  <si>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</si>
  <si>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</si>
  <si>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</si>
  <si>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</si>
  <si>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</si>
  <si>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</si>
  <si>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</si>
  <si>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</si>
  <si>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</si>
  <si>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</si>
  <si>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</si>
  <si>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</si>
  <si>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</si>
  <si>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</si>
  <si>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</si>
  <si>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</si>
  <si>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</si>
  <si>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</si>
  <si>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</si>
  <si>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</si>
  <si>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</si>
  <si>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</si>
  <si>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</si>
  <si>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</si>
  <si>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</si>
  <si>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</si>
  <si>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</si>
  <si>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</si>
  <si>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</si>
  <si>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</si>
  <si>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</si>
  <si>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</si>
  <si>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</si>
  <si>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</si>
  <si>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</si>
  <si>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</si>
  <si>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</si>
  <si>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</si>
  <si>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</si>
  <si>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</si>
  <si>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</si>
  <si>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</si>
  <si>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</si>
  <si>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</si>
  <si>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</si>
  <si>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</si>
  <si>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</si>
  <si>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</si>
  <si>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</si>
  <si>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</si>
  <si>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</si>
  <si>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</si>
  <si>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</si>
  <si>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</si>
  <si>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</si>
  <si>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</si>
  <si>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</si>
  <si>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</si>
  <si>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</si>
  <si>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</si>
  <si>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</si>
  <si>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</si>
  <si>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</si>
  <si>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</si>
  <si>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</si>
  <si>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</si>
  <si>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</si>
  <si>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</si>
  <si>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</si>
  <si>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</si>
  <si>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</si>
  <si>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</si>
  <si>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</si>
  <si>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</si>
  <si>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</si>
  <si>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</si>
  <si>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</si>
  <si>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</si>
  <si>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</si>
  <si>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</si>
  <si>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</si>
  <si>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</si>
  <si>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</si>
  <si>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</si>
  <si>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</si>
  <si>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</si>
  <si>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</si>
  <si>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</si>
  <si>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</si>
  <si>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</si>
  <si>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</si>
  <si>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</si>
  <si>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</si>
  <si>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</si>
  <si>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</si>
  <si>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</si>
  <si>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</si>
  <si>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</si>
  <si>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</si>
  <si>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</si>
  <si>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</si>
  <si>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</si>
  <si>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</si>
  <si>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</si>
  <si>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</si>
  <si>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</si>
  <si>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</si>
  <si>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</si>
  <si>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</si>
  <si>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</si>
  <si>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</si>
  <si>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</si>
  <si>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</si>
  <si>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</si>
  <si>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</si>
  <si>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</si>
  <si>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</si>
  <si>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</si>
  <si>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</si>
  <si>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</si>
  <si>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</si>
  <si>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</si>
  <si>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</si>
  <si>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</si>
  <si>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</si>
  <si>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</si>
  <si>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</si>
  <si>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</si>
  <si>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</si>
  <si>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</si>
  <si>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</si>
  <si>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</si>
  <si>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</si>
  <si>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</si>
  <si>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</si>
  <si>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</si>
  <si>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</si>
  <si>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</si>
  <si>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</si>
  <si>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</si>
  <si>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</si>
  <si>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</si>
  <si>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</si>
  <si>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</si>
  <si>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</si>
  <si>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</si>
  <si>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</si>
  <si>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</si>
  <si>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</si>
  <si>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</si>
  <si>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</si>
  <si>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</si>
  <si>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</si>
  <si>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</si>
  <si>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</si>
  <si>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</si>
  <si>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</si>
  <si>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</si>
  <si>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</si>
  <si>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</si>
  <si>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</si>
  <si>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</si>
  <si>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</si>
  <si>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</si>
  <si>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</si>
  <si>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</si>
  <si>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</si>
  <si>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</si>
  <si>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</si>
  <si>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</si>
  <si>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</si>
  <si>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</si>
  <si>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</si>
  <si>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</si>
  <si>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</si>
  <si>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</si>
  <si>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</si>
  <si>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</si>
  <si>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</si>
  <si>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</si>
  <si>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</si>
  <si>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</si>
  <si>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</si>
  <si>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</si>
  <si>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</si>
  <si>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</si>
  <si>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</si>
  <si>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</si>
  <si>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</si>
  <si>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</si>
  <si>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</si>
  <si>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</si>
  <si>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</si>
  <si>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</si>
  <si>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</si>
  <si>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</si>
  <si>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</si>
  <si>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</si>
  <si>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</si>
  <si>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</si>
  <si>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</si>
  <si>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</si>
  <si>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</si>
  <si>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</si>
  <si>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</si>
  <si>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</si>
  <si>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</si>
  <si>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</si>
  <si>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</si>
  <si>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</si>
  <si>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</si>
  <si>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</si>
  <si>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</si>
  <si>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</si>
  <si>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</si>
  <si>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</si>
  <si>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</si>
  <si>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</si>
  <si>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</si>
  <si>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</si>
  <si>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</si>
  <si>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</si>
  <si>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</si>
  <si>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</si>
  <si>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</si>
  <si>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</si>
  <si>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</si>
  <si>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</si>
  <si>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</si>
  <si>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</si>
  <si>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</si>
  <si>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</si>
  <si>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</si>
  <si>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</si>
  <si>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</si>
  <si>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</si>
  <si>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</si>
  <si>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</si>
  <si>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</si>
  <si>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</si>
  <si>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</si>
  <si>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</si>
  <si>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</si>
  <si>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</si>
  <si>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</si>
  <si>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</si>
  <si>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</si>
  <si>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</si>
  <si>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</si>
  <si>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</si>
  <si>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</si>
  <si>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</si>
  <si>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</si>
  <si>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</si>
  <si>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</si>
  <si>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</si>
  <si>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</si>
  <si>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</si>
  <si>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</si>
  <si>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</si>
  <si>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</si>
  <si>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</si>
  <si>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</si>
  <si>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</si>
  <si>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</si>
  <si>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</si>
  <si>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</si>
  <si>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</si>
  <si>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</si>
  <si>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</si>
  <si>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</si>
  <si>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</si>
  <si>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</si>
  <si>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</si>
  <si>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</si>
  <si>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</si>
  <si>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</si>
  <si>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</si>
  <si>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</si>
  <si>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</si>
  <si>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</si>
  <si>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</si>
  <si>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</si>
  <si>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</si>
  <si>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</si>
  <si>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</si>
  <si>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</si>
  <si>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</si>
  <si>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</si>
  <si>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</si>
  <si>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</si>
  <si>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</si>
  <si>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</si>
  <si>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</si>
  <si>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</si>
  <si>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</si>
  <si>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</si>
  <si>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</si>
  <si>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</si>
  <si>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</si>
  <si>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</si>
  <si>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</si>
  <si>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</si>
  <si>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</si>
  <si>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</si>
  <si>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</si>
  <si>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</si>
  <si>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</si>
  <si>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</si>
  <si>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</si>
  <si>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</si>
  <si>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</si>
  <si>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</si>
  <si>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</si>
  <si>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</si>
  <si>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</si>
  <si>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</si>
  <si>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</si>
  <si>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</si>
  <si>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</si>
  <si>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</si>
  <si>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</si>
  <si>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</si>
  <si>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</si>
  <si>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</si>
  <si>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</si>
  <si>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</si>
  <si>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</si>
  <si>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</si>
  <si>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</si>
  <si>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</si>
  <si>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</si>
  <si>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</si>
  <si>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</si>
  <si>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</si>
  <si>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</si>
  <si>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</si>
  <si>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</si>
  <si>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</si>
  <si>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</si>
  <si>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</si>
  <si>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</si>
  <si>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</si>
  <si>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</si>
  <si>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</si>
  <si>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</si>
  <si>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</si>
  <si>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</si>
  <si>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</si>
  <si>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</si>
  <si>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</si>
  <si>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</si>
  <si>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</si>
  <si>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</si>
  <si>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</si>
  <si>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</si>
  <si>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</si>
  <si>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</si>
  <si>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</si>
  <si>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</si>
  <si>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</si>
  <si>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</si>
  <si>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</si>
  <si>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</si>
  <si>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</si>
  <si>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</si>
  <si>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</si>
  <si>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</si>
  <si>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</si>
  <si>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</si>
  <si>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</si>
  <si>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</si>
  <si>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</si>
  <si>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</si>
  <si>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</si>
  <si>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</si>
  <si>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</si>
  <si>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</si>
  <si>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</si>
  <si>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</si>
  <si>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</si>
  <si>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</si>
  <si>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</si>
  <si>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</si>
  <si>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</si>
  <si>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</si>
  <si>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</si>
  <si>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</si>
  <si>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</si>
  <si>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</si>
  <si>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</si>
  <si>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</si>
  <si>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</si>
  <si>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</si>
  <si>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</si>
  <si>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</si>
  <si>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</si>
  <si>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</si>
  <si>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</si>
  <si>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</si>
  <si>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</si>
  <si>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</si>
  <si>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</si>
  <si>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</si>
  <si>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</si>
  <si>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</si>
  <si>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</si>
  <si>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</si>
  <si>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</si>
  <si>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</si>
  <si>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</si>
  <si>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</si>
  <si>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</si>
  <si>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Conformant</t>
  </si>
  <si>
    <t>Outreach required</t>
  </si>
  <si>
    <t>Active</t>
  </si>
  <si>
    <t>SONY SEMICONDUCTOR ISRAEL</t>
  </si>
  <si>
    <t>4 Haharash street, Hod-hasharon, Israel</t>
  </si>
  <si>
    <t xml:space="preserve">Alon Kostianovsky </t>
  </si>
  <si>
    <t>alon.kostianovsky@sony.com</t>
  </si>
  <si>
    <t>+972-54-5243281</t>
  </si>
  <si>
    <t>COO</t>
  </si>
  <si>
    <t>+972-54-6444738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</si>
</sst>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498657</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alon.kostianovsky@sony.com" TargetMode="External"/><Relationship Id="rId1" Type="http://schemas.openxmlformats.org/officeDocument/2006/relationships/hyperlink" Target="mailto:alon.kostianovsky@sony.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3" zoomScale="70" zoomScaleNormal="70" workbookViewId="0"/>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35">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828125" customWidth="1"/>
    <col min="3" max="3" width="15.304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822DD964-1B5C-4FA5-99C6-D8E9D814BB27}"/>
    </customSheetView>
    <customSheetView guid="{4BDF1A28-30D5-449D-B20E-D6C97EF9FAE1}" showAutoFilter="1">
      <selection activeCell="C1" sqref="C1:D65536"/>
      <pageMargins left="0" right="0" top="0" bottom="0" header="0" footer="0"/>
      <pageSetup orientation="portrait"/>
      <autoFilter ref="B1:C1" xr:uid="{6F3FC3E3-AEB5-46B7-8032-015FAC4C13B3}"/>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20" sqref="B20:F20"/>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49999999999999"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5">
      <c r="A13" s="316"/>
      <c r="B13" s="308">
        <v>1</v>
      </c>
      <c r="C13" s="227" t="s">
        <v>12</v>
      </c>
      <c r="D13" s="228">
        <v>44489</v>
      </c>
      <c r="E13" s="227" t="s">
        <v>12669</v>
      </c>
      <c r="F13" s="229" t="s">
        <v>12701</v>
      </c>
      <c r="G13" s="25"/>
    </row>
    <row r="14" spans="1:7" ht="57.5">
      <c r="A14" s="316"/>
      <c r="B14" s="226">
        <v>1.01</v>
      </c>
      <c r="C14" s="227" t="s">
        <v>12</v>
      </c>
      <c r="D14" s="228">
        <v>44523</v>
      </c>
      <c r="E14" s="227" t="s">
        <v>12670</v>
      </c>
      <c r="F14" s="229" t="s">
        <v>12701</v>
      </c>
      <c r="G14" s="25"/>
    </row>
    <row r="15" spans="1:7" ht="57.5">
      <c r="A15" s="316"/>
      <c r="B15" s="226">
        <v>1.02</v>
      </c>
      <c r="C15" s="227" t="s">
        <v>12</v>
      </c>
      <c r="D15" s="228">
        <v>44553</v>
      </c>
      <c r="E15" s="227" t="s">
        <v>12671</v>
      </c>
      <c r="F15" s="229" t="s">
        <v>12701</v>
      </c>
      <c r="G15" s="25"/>
    </row>
    <row r="16" spans="1:7" ht="92">
      <c r="A16" s="316"/>
      <c r="B16" s="226">
        <v>1.1000000000000001</v>
      </c>
      <c r="C16" s="227" t="s">
        <v>12</v>
      </c>
      <c r="D16" s="228">
        <v>44848</v>
      </c>
      <c r="E16" s="227" t="s">
        <v>12695</v>
      </c>
      <c r="F16" s="229" t="s">
        <v>12702</v>
      </c>
      <c r="G16" s="25"/>
    </row>
    <row r="17" spans="1:7" ht="57.5">
      <c r="A17" s="316"/>
      <c r="B17" s="226">
        <v>1.1100000000000001</v>
      </c>
      <c r="C17" s="227" t="s">
        <v>12</v>
      </c>
      <c r="D17" s="228">
        <v>44869</v>
      </c>
      <c r="E17" s="227" t="s">
        <v>12696</v>
      </c>
      <c r="F17" s="229" t="s">
        <v>12702</v>
      </c>
      <c r="G17" s="25"/>
    </row>
    <row r="18" spans="1:7" ht="57.5">
      <c r="A18" s="316"/>
      <c r="B18" s="226">
        <v>1.2</v>
      </c>
      <c r="C18" s="227" t="s">
        <v>12</v>
      </c>
      <c r="D18" s="228">
        <v>45058</v>
      </c>
      <c r="E18" s="227" t="s">
        <v>12749</v>
      </c>
      <c r="F18" s="229" t="s">
        <v>12703</v>
      </c>
      <c r="G18" s="25"/>
    </row>
    <row r="19" spans="1:7" ht="57.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zoomScale="60" zoomScaleNormal="60" workbookViewId="0">
      <pane ySplit="2" topLeftCell="A5"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zoomScale="60" zoomScaleNormal="60" workbookViewId="0">
      <selection activeCell="G79" sqref="G79:J79"/>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73" t="s">
        <v>19205</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53" t="s">
        <v>19206</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53" t="s">
        <v>19207</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92" t="s">
        <v>19208</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3" t="s">
        <v>19209</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3" t="s">
        <v>19207</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3" t="s">
        <v>19210</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92" t="s">
        <v>19208</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53" t="s">
        <v>19211</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2">
        <v>45489</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t="s">
        <v>25</v>
      </c>
      <c r="E26" s="329"/>
      <c r="F26" s="9"/>
      <c r="G26" s="330"/>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t="s">
        <v>25</v>
      </c>
      <c r="E27" s="329"/>
      <c r="F27" s="9"/>
      <c r="G27" s="330"/>
      <c r="H27" s="331"/>
      <c r="I27" s="331"/>
      <c r="J27" s="332"/>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t="s">
        <v>25</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t="s">
        <v>25</v>
      </c>
      <c r="E33" s="329"/>
      <c r="F33" s="9"/>
      <c r="G33" s="330"/>
      <c r="H33" s="331"/>
      <c r="I33" s="331"/>
      <c r="J33" s="332"/>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8" t="s">
        <v>25</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t="s">
        <v>22</v>
      </c>
      <c r="E39" s="329"/>
      <c r="F39" s="41"/>
      <c r="G39" s="330"/>
      <c r="H39" s="331"/>
      <c r="I39" s="331"/>
      <c r="J39" s="332"/>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t="s">
        <v>22</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90">
        <v>1</v>
      </c>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90">
        <v>1</v>
      </c>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8" t="s">
        <v>25</v>
      </c>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t="s">
        <v>25</v>
      </c>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t="s">
        <v>25</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t="s">
        <v>25</v>
      </c>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22</v>
      </c>
      <c r="E71" s="329"/>
      <c r="F71" s="51"/>
      <c r="G71" s="344"/>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8" t="s">
        <v>22</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8" t="s">
        <v>22</v>
      </c>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542AB292-AB9E-4805-80DB-905D16F22387}"/>
    <hyperlink ref="D20" r:id="rId2" xr:uid="{EECB2C65-3965-464E-80EB-C0CB51DE672C}"/>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70" zoomScaleNormal="70" workbookViewId="0">
      <pane ySplit="3" topLeftCell="A5" activePane="bottomLeft" state="frozen"/>
      <selection activeCell="B24" sqref="B24:J24"/>
      <selection pane="bottomLeft" activeCell="C5" sqref="C5"/>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49"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71.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
      <c r="A5" s="200" t="s">
        <v>118</v>
      </c>
      <c r="B5" s="150" t="s">
        <v>43</v>
      </c>
      <c r="C5" s="153" t="s">
        <v>117</v>
      </c>
      <c r="D5" s="150"/>
      <c r="E5" s="150" t="s">
        <v>71</v>
      </c>
      <c r="F5" s="150" t="s">
        <v>118</v>
      </c>
      <c r="G5" s="150" t="s">
        <v>12</v>
      </c>
      <c r="H5" s="208">
        <v>0</v>
      </c>
      <c r="I5" s="209" t="s">
        <v>119</v>
      </c>
      <c r="J5" s="209" t="s">
        <v>120</v>
      </c>
      <c r="K5" s="151"/>
      <c r="L5" s="151"/>
      <c r="M5" s="151"/>
      <c r="N5" s="151"/>
      <c r="O5" s="151"/>
      <c r="P5" s="211"/>
      <c r="Q5" s="152" t="s">
        <v>19202</v>
      </c>
      <c r="R5" s="150" t="str">
        <f ca="1">IF(ISERROR($V5),"",OFFSET('Smelter Look-up'!$C$4,$V5-4,0)&amp;"")</f>
        <v>Gem (Jiangsu) Cobalt Industry Co., Ltd.</v>
      </c>
      <c r="S5" s="156" t="str">
        <f t="shared" ref="S5:S63" ca="1" si="0">IF(B5="","",IF(ISERROR(MATCH($E5,CL,0)),"Unknown",INDIRECT("'C'!$A$"&amp;MATCH($E5,CL,0)+1)))</f>
        <v>CN</v>
      </c>
      <c r="T5" s="156" t="str">
        <f ca="1">IF(B5="","",IF(ISERROR(MATCH($J5,SorP!$B$1:$B$6226,0)),"",INDIRECT("'SorP'!$A$"&amp;MATCH($S5&amp;$J5,SorP!C:C,0))))</f>
        <v>CN-JS</v>
      </c>
      <c r="U5" s="169"/>
      <c r="V5" s="170">
        <f>IF(C5="",NA(),MATCH($B5&amp;$C5,'Smelter Look-up'!$J:$J,0))</f>
        <v>30</v>
      </c>
      <c r="X5" s="171">
        <f t="shared" ref="X5:X62" si="1">IF(AND(C5="Smelter not listed",OR(LEN(D5)=0,LEN(E5)=0)),1,0)</f>
        <v>0</v>
      </c>
      <c r="AB5" s="171" t="str">
        <f t="shared" ref="AB5:AB62" si="2">B5&amp;C5</f>
        <v>CobaltGem (Jiangsu) Cobalt Industry Co., Ltd.</v>
      </c>
    </row>
    <row r="6" spans="1:34" s="171" customFormat="1" ht="27">
      <c r="A6" s="200" t="s">
        <v>191</v>
      </c>
      <c r="B6" s="150" t="s">
        <v>43</v>
      </c>
      <c r="C6" s="153" t="s">
        <v>190</v>
      </c>
      <c r="D6" s="150"/>
      <c r="E6" s="150" t="s">
        <v>71</v>
      </c>
      <c r="F6" s="150" t="s">
        <v>191</v>
      </c>
      <c r="G6" s="150" t="s">
        <v>12</v>
      </c>
      <c r="H6" s="208">
        <v>0</v>
      </c>
      <c r="I6" s="209" t="s">
        <v>192</v>
      </c>
      <c r="J6" s="209" t="s">
        <v>193</v>
      </c>
      <c r="K6" s="151"/>
      <c r="L6" s="151"/>
      <c r="M6" s="151"/>
      <c r="N6" s="151"/>
      <c r="O6" s="151"/>
      <c r="P6" s="211"/>
      <c r="Q6" s="152" t="s">
        <v>19202</v>
      </c>
      <c r="R6" s="150" t="str">
        <f ca="1">IF(ISERROR($V6),"",OFFSET('Smelter Look-up'!$C$4,$V6-4,0)&amp;"")</f>
        <v>Lanzhou Jinchuan Advanced Materials Technology Co., Ltd.</v>
      </c>
      <c r="S6" s="156" t="str">
        <f t="shared" ca="1" si="0"/>
        <v>CN</v>
      </c>
      <c r="T6" s="156" t="str">
        <f ca="1">IF(B6="","",IF(ISERROR(MATCH($J6,SorP!$B$1:$B$6226,0)),"",INDIRECT("'SorP'!$A$"&amp;MATCH($S6&amp;$J6,SorP!C:C,0))))</f>
        <v>CN-GS</v>
      </c>
      <c r="U6" s="169"/>
      <c r="V6" s="170">
        <f>IF(C6="",NA(),MATCH($B6&amp;$C6,'Smelter Look-up'!$J:$J,0))</f>
        <v>74</v>
      </c>
      <c r="X6" s="171">
        <f t="shared" si="1"/>
        <v>0</v>
      </c>
      <c r="AB6" s="171" t="str">
        <f t="shared" si="2"/>
        <v>CobaltLanzhou Jinchuan Advanced Materials Technology Co., Ltd.</v>
      </c>
    </row>
    <row r="7" spans="1:34" s="171" customFormat="1" ht="20">
      <c r="A7" s="200" t="s">
        <v>319</v>
      </c>
      <c r="B7" s="150" t="s">
        <v>43</v>
      </c>
      <c r="C7" s="153" t="s">
        <v>318</v>
      </c>
      <c r="D7" s="150"/>
      <c r="E7" s="150" t="s">
        <v>71</v>
      </c>
      <c r="F7" s="150" t="s">
        <v>319</v>
      </c>
      <c r="G7" s="150" t="s">
        <v>12</v>
      </c>
      <c r="H7" s="208">
        <v>0</v>
      </c>
      <c r="I7" s="209" t="s">
        <v>320</v>
      </c>
      <c r="J7" s="209" t="s">
        <v>128</v>
      </c>
      <c r="K7" s="151"/>
      <c r="L7" s="151"/>
      <c r="M7" s="151"/>
      <c r="N7" s="151"/>
      <c r="O7" s="151"/>
      <c r="P7" s="211"/>
      <c r="Q7" s="152" t="s">
        <v>19202</v>
      </c>
      <c r="R7" s="150" t="str">
        <f ca="1">IF(ISERROR($V7),"",OFFSET('Smelter Look-up'!$C$4,$V7-4,0)&amp;"")</f>
        <v>Zhuhai Kelixin Metal Materials Co., Ltd.</v>
      </c>
      <c r="S7" s="156" t="str">
        <f t="shared" ca="1" si="0"/>
        <v>CN</v>
      </c>
      <c r="T7" s="156" t="str">
        <f ca="1">IF(B7="","",IF(ISERROR(MATCH($J7,SorP!$B$1:$B$6226,0)),"",INDIRECT("'SorP'!$A$"&amp;MATCH($S7&amp;$J7,SorP!C:C,0))))</f>
        <v>CN-GD</v>
      </c>
      <c r="U7" s="169"/>
      <c r="V7" s="170">
        <f>IF(C7="",NA(),MATCH($B7&amp;$C7,'Smelter Look-up'!$J:$J,0))</f>
        <v>154</v>
      </c>
      <c r="X7" s="171">
        <f t="shared" si="1"/>
        <v>0</v>
      </c>
      <c r="AB7" s="171" t="str">
        <f t="shared" si="2"/>
        <v>CobaltZhuhai Kelixin Metal Materials Co., Ltd.</v>
      </c>
    </row>
    <row r="8" spans="1:34" s="171" customFormat="1" ht="20">
      <c r="A8" s="200" t="s">
        <v>116</v>
      </c>
      <c r="B8" s="150" t="s">
        <v>43</v>
      </c>
      <c r="C8" s="153" t="s">
        <v>115</v>
      </c>
      <c r="D8" s="150"/>
      <c r="E8" s="150" t="s">
        <v>71</v>
      </c>
      <c r="F8" s="150" t="s">
        <v>116</v>
      </c>
      <c r="G8" s="150" t="s">
        <v>12</v>
      </c>
      <c r="H8" s="208">
        <v>0</v>
      </c>
      <c r="I8" s="209" t="s">
        <v>111</v>
      </c>
      <c r="J8" s="209" t="s">
        <v>112</v>
      </c>
      <c r="K8" s="151"/>
      <c r="L8" s="151"/>
      <c r="M8" s="151"/>
      <c r="N8" s="151"/>
      <c r="O8" s="151"/>
      <c r="P8" s="211"/>
      <c r="Q8" s="152" t="s">
        <v>19202</v>
      </c>
      <c r="R8" s="150" t="str">
        <f ca="1">IF(ISERROR($V8),"",OFFSET('Smelter Look-up'!$C$4,$V8-4,0)&amp;"")</f>
        <v>Ganzhou Tengyuan Cobalt New Material Co., Ltd.</v>
      </c>
      <c r="S8" s="156" t="str">
        <f t="shared" ca="1" si="0"/>
        <v>CN</v>
      </c>
      <c r="T8" s="156" t="str">
        <f ca="1">IF(B8="","",IF(ISERROR(MATCH($J8,SorP!$B$1:$B$6226,0)),"",INDIRECT("'SorP'!$A$"&amp;MATCH($S8&amp;$J8,SorP!C:C,0))))</f>
        <v>CN-JX</v>
      </c>
      <c r="U8" s="169"/>
      <c r="V8" s="170">
        <f>IF(C8="",NA(),MATCH($B8&amp;$C8,'Smelter Look-up'!$J:$J,0))</f>
        <v>29</v>
      </c>
      <c r="X8" s="171">
        <f t="shared" si="1"/>
        <v>0</v>
      </c>
      <c r="AB8" s="171" t="str">
        <f t="shared" si="2"/>
        <v>CobaltGanzhou Tengyuan Cobalt New Material Co., Ltd.</v>
      </c>
    </row>
    <row r="9" spans="1:34" s="171" customFormat="1" ht="27">
      <c r="A9" s="200" t="s">
        <v>130</v>
      </c>
      <c r="B9" s="150" t="s">
        <v>43</v>
      </c>
      <c r="C9" s="153" t="s">
        <v>129</v>
      </c>
      <c r="D9" s="150"/>
      <c r="E9" s="150" t="s">
        <v>71</v>
      </c>
      <c r="F9" s="150" t="s">
        <v>130</v>
      </c>
      <c r="G9" s="150" t="s">
        <v>12</v>
      </c>
      <c r="H9" s="208">
        <v>0</v>
      </c>
      <c r="I9" s="209" t="s">
        <v>131</v>
      </c>
      <c r="J9" s="209" t="s">
        <v>132</v>
      </c>
      <c r="K9" s="151"/>
      <c r="L9" s="151"/>
      <c r="M9" s="151"/>
      <c r="N9" s="151"/>
      <c r="O9" s="151"/>
      <c r="P9" s="211"/>
      <c r="Q9" s="152" t="s">
        <v>19202</v>
      </c>
      <c r="R9" s="150" t="str">
        <f ca="1">IF(ISERROR($V9),"",OFFSET('Smelter Look-up'!$C$4,$V9-4,0)&amp;"")</f>
        <v>Guangxi Yinyi Advanced Material Co., Ltd.</v>
      </c>
      <c r="S9" s="156" t="str">
        <f t="shared" ca="1" si="0"/>
        <v>CN</v>
      </c>
      <c r="T9" s="156" t="str">
        <f ca="1">IF(B9="","",IF(ISERROR(MATCH($J9,SorP!$B$1:$B$6226,0)),"",INDIRECT("'SorP'!$A$"&amp;MATCH($S9&amp;$J9,SorP!C:C,0))))</f>
        <v>CN-GX</v>
      </c>
      <c r="U9" s="169"/>
      <c r="V9" s="170">
        <f>IF(C9="",NA(),MATCH($B9&amp;$C9,'Smelter Look-up'!$J:$J,0))</f>
        <v>35</v>
      </c>
      <c r="X9" s="171">
        <f t="shared" si="1"/>
        <v>0</v>
      </c>
      <c r="AB9" s="171" t="str">
        <f t="shared" si="2"/>
        <v>CobaltGuangxi Yinyi Advanced Material Co., Ltd.</v>
      </c>
    </row>
    <row r="10" spans="1:34" s="171" customFormat="1" ht="20">
      <c r="A10" s="200" t="s">
        <v>201</v>
      </c>
      <c r="B10" s="150" t="s">
        <v>43</v>
      </c>
      <c r="C10" s="153" t="s">
        <v>200</v>
      </c>
      <c r="D10" s="150"/>
      <c r="E10" s="150" t="s">
        <v>71</v>
      </c>
      <c r="F10" s="150" t="s">
        <v>201</v>
      </c>
      <c r="G10" s="150" t="s">
        <v>12</v>
      </c>
      <c r="H10" s="208">
        <v>0</v>
      </c>
      <c r="I10" s="209" t="s">
        <v>202</v>
      </c>
      <c r="J10" s="209" t="s">
        <v>203</v>
      </c>
      <c r="K10" s="151"/>
      <c r="L10" s="151"/>
      <c r="M10" s="151"/>
      <c r="N10" s="151"/>
      <c r="O10" s="151"/>
      <c r="P10" s="211"/>
      <c r="Q10" s="152" t="s">
        <v>19202</v>
      </c>
      <c r="R10" s="150" t="str">
        <f ca="1">IF(ISERROR($V10),"",OFFSET('Smelter Look-up'!$C$4,$V10-4,0)&amp;"")</f>
        <v>Tianjin Maolian Science &amp; Technology Co., Ltd.</v>
      </c>
      <c r="S10" s="156" t="str">
        <f t="shared" ca="1" si="0"/>
        <v>CN</v>
      </c>
      <c r="T10" s="156" t="str">
        <f ca="1">IF(B10="","",IF(ISERROR(MATCH($J10,SorP!$B$1:$B$6226,0)),"",INDIRECT("'SorP'!$A$"&amp;MATCH($S10&amp;$J10,SorP!C:C,0))))</f>
        <v>CN-TJ</v>
      </c>
      <c r="U10" s="169"/>
      <c r="V10" s="170">
        <f>IF(C10="",NA(),MATCH($B10&amp;$C10,'Smelter Look-up'!$J:$J,0))</f>
        <v>137</v>
      </c>
      <c r="X10" s="171">
        <f t="shared" si="1"/>
        <v>0</v>
      </c>
      <c r="AB10" s="171" t="str">
        <f t="shared" si="2"/>
        <v>CobaltTianjin Maolian Science &amp; Technology Co., Ltd.</v>
      </c>
    </row>
    <row r="11" spans="1:34" s="171" customFormat="1" ht="20">
      <c r="A11" s="201" t="s">
        <v>314</v>
      </c>
      <c r="B11" s="150" t="s">
        <v>43</v>
      </c>
      <c r="C11" s="153" t="s">
        <v>313</v>
      </c>
      <c r="D11" s="150"/>
      <c r="E11" s="150" t="s">
        <v>71</v>
      </c>
      <c r="F11" s="150" t="s">
        <v>314</v>
      </c>
      <c r="G11" s="150" t="s">
        <v>12</v>
      </c>
      <c r="H11" s="208">
        <v>0</v>
      </c>
      <c r="I11" s="209" t="s">
        <v>315</v>
      </c>
      <c r="J11" s="209" t="s">
        <v>211</v>
      </c>
      <c r="K11" s="151"/>
      <c r="L11" s="151"/>
      <c r="M11" s="151"/>
      <c r="N11" s="151"/>
      <c r="O11" s="151"/>
      <c r="P11" s="211"/>
      <c r="Q11" s="152" t="s">
        <v>19202</v>
      </c>
      <c r="R11" s="150" t="str">
        <f ca="1">IF(ISERROR($V11),"",OFFSET('Smelter Look-up'!$C$4,$V11-4,0)&amp;"")</f>
        <v>Zhejiang Huayou Cobalt Company Limited</v>
      </c>
      <c r="S11" s="156" t="str">
        <f t="shared" ca="1" si="0"/>
        <v>CN</v>
      </c>
      <c r="T11" s="156" t="str">
        <f ca="1">IF(B11="","",IF(ISERROR(MATCH($J11,SorP!$B$1:$B$6226,0)),"",INDIRECT("'SorP'!$A$"&amp;MATCH($S11&amp;$J11,SorP!C:C,0))))</f>
        <v>CN-ZJ</v>
      </c>
      <c r="U11" s="169"/>
      <c r="V11" s="170">
        <f>IF(C11="",NA(),MATCH($B11&amp;$C11,'Smelter Look-up'!$J:$J,0))</f>
        <v>151</v>
      </c>
      <c r="X11" s="171">
        <f t="shared" si="1"/>
        <v>0</v>
      </c>
      <c r="AB11" s="171" t="str">
        <f t="shared" si="2"/>
        <v>CobaltZhejiang Huayou Cobalt Company Limited</v>
      </c>
    </row>
    <row r="12" spans="1:34" s="171" customFormat="1" ht="20">
      <c r="A12" s="200" t="s">
        <v>108</v>
      </c>
      <c r="B12" s="150" t="s">
        <v>43</v>
      </c>
      <c r="C12" s="153" t="s">
        <v>106</v>
      </c>
      <c r="D12" s="150"/>
      <c r="E12" s="150" t="s">
        <v>107</v>
      </c>
      <c r="F12" s="150" t="s">
        <v>108</v>
      </c>
      <c r="G12" s="150" t="s">
        <v>12</v>
      </c>
      <c r="H12" s="208">
        <v>0</v>
      </c>
      <c r="I12" s="209" t="s">
        <v>109</v>
      </c>
      <c r="J12" s="209" t="s">
        <v>110</v>
      </c>
      <c r="K12" s="151"/>
      <c r="L12" s="151"/>
      <c r="M12" s="151"/>
      <c r="N12" s="151"/>
      <c r="O12" s="151"/>
      <c r="P12" s="211"/>
      <c r="Q12" s="152" t="s">
        <v>19202</v>
      </c>
      <c r="R12" s="150" t="str">
        <f ca="1">IF(ISERROR($V12),"",OFFSET('Smelter Look-up'!$C$4,$V12-4,0)&amp;"")</f>
        <v>Umicore Finland Oy</v>
      </c>
      <c r="S12" s="156" t="str">
        <f t="shared" ca="1" si="0"/>
        <v>FI</v>
      </c>
      <c r="T12" s="156" t="str">
        <f ca="1">IF(B12="","",IF(ISERROR(MATCH($J12,SorP!$B$1:$B$6226,0)),"",INDIRECT("'SorP'!$A$"&amp;MATCH($S12&amp;$J12,SorP!C:C,0))))</f>
        <v>FI-07</v>
      </c>
      <c r="U12" s="169"/>
      <c r="V12" s="170">
        <f>IF(C12="",NA(),MATCH($B12&amp;$C12,'Smelter Look-up'!$J:$J,0))</f>
        <v>138</v>
      </c>
      <c r="X12" s="171">
        <f t="shared" si="1"/>
        <v>0</v>
      </c>
      <c r="AB12" s="171" t="str">
        <f t="shared" si="2"/>
        <v>CobaltUmicore Finland Oy</v>
      </c>
    </row>
    <row r="13" spans="1:34" s="171" customFormat="1" ht="20">
      <c r="A13" s="200" t="s">
        <v>291</v>
      </c>
      <c r="B13" s="150" t="s">
        <v>43</v>
      </c>
      <c r="C13" s="153" t="s">
        <v>289</v>
      </c>
      <c r="D13" s="150"/>
      <c r="E13" s="150" t="s">
        <v>290</v>
      </c>
      <c r="F13" s="150" t="s">
        <v>291</v>
      </c>
      <c r="G13" s="150" t="s">
        <v>12</v>
      </c>
      <c r="H13" s="208">
        <v>0</v>
      </c>
      <c r="I13" s="209" t="s">
        <v>292</v>
      </c>
      <c r="J13" s="209" t="s">
        <v>293</v>
      </c>
      <c r="K13" s="151"/>
      <c r="L13" s="151"/>
      <c r="M13" s="151"/>
      <c r="N13" s="151"/>
      <c r="O13" s="151"/>
      <c r="P13" s="211"/>
      <c r="Q13" s="152" t="s">
        <v>19202</v>
      </c>
      <c r="R13" s="150" t="str">
        <f ca="1">IF(ISERROR($V13),"",OFFSET('Smelter Look-up'!$C$4,$V13-4,0)&amp;"")</f>
        <v>Umicore Olen</v>
      </c>
      <c r="S13" s="156" t="str">
        <f t="shared" ca="1" si="0"/>
        <v>BE</v>
      </c>
      <c r="T13" s="156" t="str">
        <f ca="1">IF(B13="","",IF(ISERROR(MATCH($J13,SorP!$B$1:$B$6226,0)),"",INDIRECT("'SorP'!$A$"&amp;MATCH($S13&amp;$J13,SorP!C:C,0))))</f>
        <v>BE-VAN</v>
      </c>
      <c r="U13" s="169"/>
      <c r="V13" s="170">
        <f>IF(C13="",NA(),MATCH($B13&amp;$C13,'Smelter Look-up'!$J:$J,0))</f>
        <v>139</v>
      </c>
      <c r="X13" s="171">
        <f t="shared" si="1"/>
        <v>0</v>
      </c>
      <c r="AB13" s="171" t="str">
        <f t="shared" si="2"/>
        <v>CobaltUmicore Olen</v>
      </c>
    </row>
    <row r="14" spans="1:34" s="171" customFormat="1" ht="20">
      <c r="A14" s="201" t="s">
        <v>94</v>
      </c>
      <c r="B14" s="150" t="s">
        <v>43</v>
      </c>
      <c r="C14" s="153" t="s">
        <v>92</v>
      </c>
      <c r="D14" s="150"/>
      <c r="E14" s="150" t="s">
        <v>93</v>
      </c>
      <c r="F14" s="150" t="s">
        <v>94</v>
      </c>
      <c r="G14" s="150" t="s">
        <v>12</v>
      </c>
      <c r="H14" s="208">
        <v>0</v>
      </c>
      <c r="I14" s="209" t="s">
        <v>95</v>
      </c>
      <c r="J14" s="209" t="s">
        <v>95</v>
      </c>
      <c r="K14" s="151"/>
      <c r="L14" s="151"/>
      <c r="M14" s="151"/>
      <c r="N14" s="151"/>
      <c r="O14" s="151"/>
      <c r="P14" s="211"/>
      <c r="Q14" s="152" t="s">
        <v>19202</v>
      </c>
      <c r="R14" s="150" t="str">
        <f ca="1">IF(ISERROR($V14),"",OFFSET('Smelter Look-up'!$C$4,$V14-4,0)&amp;"")</f>
        <v>Dynatec Madagascar Company</v>
      </c>
      <c r="S14" s="156" t="str">
        <f t="shared" ca="1" si="0"/>
        <v>MG</v>
      </c>
      <c r="T14" s="156" t="str">
        <f ca="1">IF(B14="","",IF(ISERROR(MATCH($J14,SorP!$B$1:$B$6226,0)),"",INDIRECT("'SorP'!$A$"&amp;MATCH($S14&amp;$J14,SorP!C:C,0))))</f>
        <v>MG-A</v>
      </c>
      <c r="U14" s="169"/>
      <c r="V14" s="170">
        <f>IF(C14="",NA(),MATCH($B14&amp;$C14,'Smelter Look-up'!$J:$J,0))</f>
        <v>16</v>
      </c>
      <c r="X14" s="171">
        <f t="shared" si="1"/>
        <v>0</v>
      </c>
      <c r="AB14" s="171" t="str">
        <f t="shared" si="2"/>
        <v>CobaltDynatec Madagascar Company</v>
      </c>
    </row>
    <row r="15" spans="1:34" s="171" customFormat="1" ht="20">
      <c r="A15" s="201" t="s">
        <v>263</v>
      </c>
      <c r="B15" s="150" t="s">
        <v>43</v>
      </c>
      <c r="C15" s="153" t="s">
        <v>262</v>
      </c>
      <c r="D15" s="150"/>
      <c r="E15" s="150" t="s">
        <v>101</v>
      </c>
      <c r="F15" s="150" t="s">
        <v>263</v>
      </c>
      <c r="G15" s="150" t="s">
        <v>12</v>
      </c>
      <c r="H15" s="208">
        <v>0</v>
      </c>
      <c r="I15" s="209" t="s">
        <v>264</v>
      </c>
      <c r="J15" s="209" t="s">
        <v>104</v>
      </c>
      <c r="K15" s="151"/>
      <c r="L15" s="151"/>
      <c r="M15" s="151"/>
      <c r="N15" s="151"/>
      <c r="O15" s="151"/>
      <c r="P15" s="211"/>
      <c r="Q15" s="152" t="s">
        <v>19202</v>
      </c>
      <c r="R15" s="150" t="str">
        <f ca="1">IF(ISERROR($V15),"",OFFSET('Smelter Look-up'!$C$4,$V15-4,0)&amp;"")</f>
        <v>Port Colborne Refinery</v>
      </c>
      <c r="S15" s="156" t="str">
        <f t="shared" ca="1" si="0"/>
        <v>CA</v>
      </c>
      <c r="T15" s="156" t="str">
        <f ca="1">IF(B15="","",IF(ISERROR(MATCH($J15,SorP!$B$1:$B$6226,0)),"",INDIRECT("'SorP'!$A$"&amp;MATCH($S15&amp;$J15,SorP!C:C,0))))</f>
        <v>CA-ON</v>
      </c>
      <c r="U15" s="169"/>
      <c r="V15" s="170">
        <f>IF(C15="",NA(),MATCH($B15&amp;$C15,'Smelter Look-up'!$J:$J,0))</f>
        <v>113</v>
      </c>
      <c r="X15" s="171">
        <f t="shared" si="1"/>
        <v>0</v>
      </c>
      <c r="AB15" s="171" t="str">
        <f t="shared" si="2"/>
        <v>CobaltPort Colborne Refinery</v>
      </c>
    </row>
    <row r="16" spans="1:34" s="171" customFormat="1" ht="20">
      <c r="A16" s="200" t="s">
        <v>271</v>
      </c>
      <c r="B16" s="150" t="s">
        <v>43</v>
      </c>
      <c r="C16" s="153" t="s">
        <v>270</v>
      </c>
      <c r="D16" s="150"/>
      <c r="E16" s="150" t="s">
        <v>71</v>
      </c>
      <c r="F16" s="150" t="s">
        <v>271</v>
      </c>
      <c r="G16" s="150" t="s">
        <v>12</v>
      </c>
      <c r="H16" s="208">
        <v>0</v>
      </c>
      <c r="I16" s="209" t="s">
        <v>272</v>
      </c>
      <c r="J16" s="209" t="s">
        <v>211</v>
      </c>
      <c r="K16" s="151"/>
      <c r="L16" s="151"/>
      <c r="M16" s="151"/>
      <c r="N16" s="151"/>
      <c r="O16" s="151"/>
      <c r="P16" s="211"/>
      <c r="Q16" s="152" t="s">
        <v>19202</v>
      </c>
      <c r="R16" s="150" t="str">
        <f ca="1">IF(ISERROR($V16),"",OFFSET('Smelter Look-up'!$C$4,$V16-4,0)&amp;"")</f>
        <v>Quzhou Huayou Cobalt New Material Co., Ltd.</v>
      </c>
      <c r="S16" s="156" t="str">
        <f t="shared" ca="1" si="0"/>
        <v>CN</v>
      </c>
      <c r="T16" s="156" t="str">
        <f ca="1">IF(B16="","",IF(ISERROR(MATCH($J16,SorP!$B$1:$B$6226,0)),"",INDIRECT("'SorP'!$A$"&amp;MATCH($S16&amp;$J16,SorP!C:C,0))))</f>
        <v>CN-ZJ</v>
      </c>
      <c r="U16" s="169"/>
      <c r="V16" s="170">
        <f>IF(C16="",NA(),MATCH($B16&amp;$C16,'Smelter Look-up'!$J:$J,0))</f>
        <v>118</v>
      </c>
      <c r="X16" s="171">
        <f t="shared" si="1"/>
        <v>0</v>
      </c>
      <c r="AB16" s="171" t="str">
        <f t="shared" si="2"/>
        <v>CobaltQuzhou Huayou Cobalt New Material Co., Ltd.</v>
      </c>
    </row>
    <row r="17" spans="1:28" s="171" customFormat="1" ht="27">
      <c r="A17" s="200" t="s">
        <v>184</v>
      </c>
      <c r="B17" s="150" t="s">
        <v>43</v>
      </c>
      <c r="C17" s="153" t="s">
        <v>183</v>
      </c>
      <c r="D17" s="150"/>
      <c r="E17" s="150" t="s">
        <v>66</v>
      </c>
      <c r="F17" s="150" t="s">
        <v>184</v>
      </c>
      <c r="G17" s="150" t="s">
        <v>12</v>
      </c>
      <c r="H17" s="208">
        <v>0</v>
      </c>
      <c r="I17" s="209" t="s">
        <v>185</v>
      </c>
      <c r="J17" s="209" t="s">
        <v>186</v>
      </c>
      <c r="K17" s="151"/>
      <c r="L17" s="151"/>
      <c r="M17" s="151"/>
      <c r="N17" s="151"/>
      <c r="O17" s="151"/>
      <c r="P17" s="211"/>
      <c r="Q17" s="152" t="s">
        <v>19202</v>
      </c>
      <c r="R17" s="150" t="str">
        <f ca="1">IF(ISERROR($V17),"",OFFSET('Smelter Look-up'!$C$4,$V17-4,0)&amp;"")</f>
        <v>Kamoto Copper Company</v>
      </c>
      <c r="S17" s="156" t="str">
        <f t="shared" ca="1" si="0"/>
        <v>CD</v>
      </c>
      <c r="T17" s="156" t="str">
        <f ca="1">IF(B17="","",IF(ISERROR(MATCH($J17,SorP!$B$1:$B$6226,0)),"",INDIRECT("'SorP'!$A$"&amp;MATCH($S17&amp;$J17,SorP!C:C,0))))</f>
        <v>CD-LU</v>
      </c>
      <c r="U17" s="169"/>
      <c r="V17" s="170">
        <f>IF(C17="",NA(),MATCH($B17&amp;$C17,'Smelter Look-up'!$J:$J,0))</f>
        <v>64</v>
      </c>
      <c r="X17" s="171">
        <f t="shared" si="1"/>
        <v>0</v>
      </c>
      <c r="AB17" s="171" t="str">
        <f t="shared" si="2"/>
        <v>CobaltKamoto Copper Company</v>
      </c>
    </row>
    <row r="18" spans="1:28" s="171" customFormat="1" ht="27">
      <c r="A18" s="200" t="s">
        <v>67</v>
      </c>
      <c r="B18" s="150" t="s">
        <v>43</v>
      </c>
      <c r="C18" s="153" t="s">
        <v>65</v>
      </c>
      <c r="D18" s="150"/>
      <c r="E18" s="150" t="s">
        <v>66</v>
      </c>
      <c r="F18" s="150" t="s">
        <v>67</v>
      </c>
      <c r="G18" s="150" t="s">
        <v>12</v>
      </c>
      <c r="H18" s="208">
        <v>0</v>
      </c>
      <c r="I18" s="209" t="s">
        <v>68</v>
      </c>
      <c r="J18" s="209" t="s">
        <v>69</v>
      </c>
      <c r="K18" s="151"/>
      <c r="L18" s="151"/>
      <c r="M18" s="151"/>
      <c r="N18" s="151"/>
      <c r="O18" s="151"/>
      <c r="P18" s="211"/>
      <c r="Q18" s="152" t="s">
        <v>19202</v>
      </c>
      <c r="R18" s="150" t="str">
        <f ca="1">IF(ISERROR($V18),"",OFFSET('Smelter Look-up'!$C$4,$V18-4,0)&amp;"")</f>
        <v>Chemaf Etoile</v>
      </c>
      <c r="S18" s="156" t="str">
        <f t="shared" ca="1" si="0"/>
        <v>CD</v>
      </c>
      <c r="T18" s="156" t="str">
        <f ca="1">IF(B18="","",IF(ISERROR(MATCH($J18,SorP!$B$1:$B$6226,0)),"",INDIRECT("'SorP'!$A$"&amp;MATCH($S18&amp;$J18,SorP!C:C,0))))</f>
        <v>CD-HK</v>
      </c>
      <c r="U18" s="169"/>
      <c r="V18" s="170">
        <f>IF(C18="",NA(),MATCH($B18&amp;$C18,'Smelter Look-up'!$J:$J,0))</f>
        <v>8</v>
      </c>
      <c r="X18" s="171">
        <f t="shared" si="1"/>
        <v>0</v>
      </c>
      <c r="AB18" s="171" t="str">
        <f t="shared" si="2"/>
        <v>CobaltChemaf Etoile</v>
      </c>
    </row>
    <row r="19" spans="1:28" s="171" customFormat="1" ht="27">
      <c r="A19" s="200" t="s">
        <v>279</v>
      </c>
      <c r="B19" s="150" t="s">
        <v>43</v>
      </c>
      <c r="C19" s="153" t="s">
        <v>278</v>
      </c>
      <c r="D19" s="150"/>
      <c r="E19" s="150" t="s">
        <v>66</v>
      </c>
      <c r="F19" s="150" t="s">
        <v>279</v>
      </c>
      <c r="G19" s="150" t="s">
        <v>12</v>
      </c>
      <c r="H19" s="208">
        <v>0</v>
      </c>
      <c r="I19" s="209" t="s">
        <v>68</v>
      </c>
      <c r="J19" s="209" t="s">
        <v>69</v>
      </c>
      <c r="K19" s="151"/>
      <c r="L19" s="151"/>
      <c r="M19" s="151"/>
      <c r="N19" s="151"/>
      <c r="O19" s="151"/>
      <c r="P19" s="211"/>
      <c r="Q19" s="152" t="s">
        <v>19202</v>
      </c>
      <c r="R19" s="150" t="str">
        <f ca="1">IF(ISERROR($V19),"",OFFSET('Smelter Look-up'!$C$4,$V19-4,0)&amp;"")</f>
        <v>Societe pour le Traitment du Terril de Lubumbashi (STL)</v>
      </c>
      <c r="S19" s="156" t="str">
        <f t="shared" ca="1" si="0"/>
        <v>CD</v>
      </c>
      <c r="T19" s="156" t="str">
        <f ca="1">IF(B19="","",IF(ISERROR(MATCH($J19,SorP!$B$1:$B$6226,0)),"",INDIRECT("'SorP'!$A$"&amp;MATCH($S19&amp;$J19,SorP!C:C,0))))</f>
        <v>CD-HK</v>
      </c>
      <c r="U19" s="169"/>
      <c r="V19" s="170">
        <f>IF(C19="",NA(),MATCH($B19&amp;$C19,'Smelter Look-up'!$J:$J,0))</f>
        <v>128</v>
      </c>
      <c r="X19" s="171">
        <f t="shared" si="1"/>
        <v>0</v>
      </c>
      <c r="AB19" s="171" t="str">
        <f t="shared" si="2"/>
        <v>CobaltSociete pour le Traitment du Terril de Lubumbashi (STL)</v>
      </c>
    </row>
    <row r="20" spans="1:28" s="171" customFormat="1" ht="27">
      <c r="A20" s="201" t="s">
        <v>189</v>
      </c>
      <c r="B20" s="150" t="s">
        <v>43</v>
      </c>
      <c r="C20" s="153" t="s">
        <v>12714</v>
      </c>
      <c r="D20" s="150"/>
      <c r="E20" s="150" t="s">
        <v>66</v>
      </c>
      <c r="F20" s="150" t="s">
        <v>189</v>
      </c>
      <c r="G20" s="150" t="s">
        <v>12</v>
      </c>
      <c r="H20" s="208">
        <v>0</v>
      </c>
      <c r="I20" s="209" t="s">
        <v>68</v>
      </c>
      <c r="J20" s="209" t="s">
        <v>69</v>
      </c>
      <c r="K20" s="151"/>
      <c r="L20" s="151"/>
      <c r="M20" s="151"/>
      <c r="N20" s="151"/>
      <c r="O20" s="151"/>
      <c r="P20" s="211"/>
      <c r="Q20" s="152" t="s">
        <v>19202</v>
      </c>
      <c r="R20" s="150" t="str">
        <f ca="1">IF(ISERROR($V20),"",OFFSET('Smelter Look-up'!$C$4,$V20-4,0)&amp;"")</f>
        <v>La Compagnie de Traitement des Rejets de Kingamyambo S.A. (Metalkol S.A.)</v>
      </c>
      <c r="S20" s="156" t="str">
        <f t="shared" ca="1" si="0"/>
        <v>CD</v>
      </c>
      <c r="T20" s="156" t="str">
        <f ca="1">IF(B20="","",IF(ISERROR(MATCH($J20,SorP!$B$1:$B$6226,0)),"",INDIRECT("'SorP'!$A$"&amp;MATCH($S20&amp;$J20,SorP!C:C,0))))</f>
        <v>CD-HK</v>
      </c>
      <c r="U20" s="169"/>
      <c r="V20" s="170">
        <f>IF(C20="",NA(),MATCH($B20&amp;$C20,'Smelter Look-up'!$J:$J,0))</f>
        <v>70</v>
      </c>
      <c r="X20" s="171">
        <f t="shared" si="1"/>
        <v>0</v>
      </c>
      <c r="AB20" s="171" t="str">
        <f t="shared" si="2"/>
        <v>CobaltLa Compagnie de Traitement des Rejets de Kingamyambo S.A. (Metalkol S.A.)</v>
      </c>
    </row>
    <row r="21" spans="1:28" s="171" customFormat="1" ht="20">
      <c r="A21" s="200" t="s">
        <v>250</v>
      </c>
      <c r="B21" s="150" t="s">
        <v>43</v>
      </c>
      <c r="C21" s="153" t="s">
        <v>12543</v>
      </c>
      <c r="D21" s="150"/>
      <c r="E21" s="150" t="s">
        <v>139</v>
      </c>
      <c r="F21" s="150" t="s">
        <v>250</v>
      </c>
      <c r="G21" s="150" t="s">
        <v>12</v>
      </c>
      <c r="H21" s="208">
        <v>0</v>
      </c>
      <c r="I21" s="209" t="s">
        <v>251</v>
      </c>
      <c r="J21" s="209" t="s">
        <v>252</v>
      </c>
      <c r="K21" s="151"/>
      <c r="L21" s="151"/>
      <c r="M21" s="151"/>
      <c r="N21" s="151"/>
      <c r="O21" s="151"/>
      <c r="P21" s="211"/>
      <c r="Q21" s="152" t="s">
        <v>19202</v>
      </c>
      <c r="R21" s="150" t="str">
        <f ca="1">IF(ISERROR($V21),"",OFFSET('Smelter Look-up'!$C$4,$V21-4,0)&amp;"")</f>
        <v>Niihama Nickel Refinery, Sumitomo Metal Mining</v>
      </c>
      <c r="S21" s="156" t="str">
        <f t="shared" ca="1" si="0"/>
        <v>JP</v>
      </c>
      <c r="T21" s="156" t="str">
        <f ca="1">IF(B21="","",IF(ISERROR(MATCH($J21,SorP!$B$1:$B$6226,0)),"",INDIRECT("'SorP'!$A$"&amp;MATCH($S21&amp;$J21,SorP!C:C,0))))</f>
        <v>JP-38</v>
      </c>
      <c r="U21" s="169"/>
      <c r="V21" s="170">
        <f>IF(C21="",NA(),MATCH($B21&amp;$C21,'Smelter Look-up'!$J:$J,0))</f>
        <v>108</v>
      </c>
      <c r="X21" s="171">
        <f t="shared" si="1"/>
        <v>0</v>
      </c>
      <c r="AB21" s="171" t="str">
        <f t="shared" si="2"/>
        <v>CobaltNiihama Nickel Refinery, Sumitomo Metal Mining</v>
      </c>
    </row>
    <row r="22" spans="1:28" s="171" customFormat="1" ht="20">
      <c r="A22" s="200" t="s">
        <v>231</v>
      </c>
      <c r="B22" s="150" t="s">
        <v>43</v>
      </c>
      <c r="C22" s="153" t="s">
        <v>230</v>
      </c>
      <c r="D22" s="150"/>
      <c r="E22" s="150" t="s">
        <v>77</v>
      </c>
      <c r="F22" s="150" t="s">
        <v>231</v>
      </c>
      <c r="G22" s="150" t="s">
        <v>12</v>
      </c>
      <c r="H22" s="208">
        <v>0</v>
      </c>
      <c r="I22" s="209" t="s">
        <v>232</v>
      </c>
      <c r="J22" s="209" t="s">
        <v>233</v>
      </c>
      <c r="K22" s="151"/>
      <c r="L22" s="151"/>
      <c r="M22" s="151"/>
      <c r="N22" s="151"/>
      <c r="O22" s="151"/>
      <c r="P22" s="211"/>
      <c r="Q22" s="152" t="s">
        <v>19202</v>
      </c>
      <c r="R22" s="150" t="str">
        <f ca="1">IF(ISERROR($V22),"",OFFSET('Smelter Look-up'!$C$4,$V22-4,0)&amp;"")</f>
        <v>Mine de Bou-Azzer</v>
      </c>
      <c r="S22" s="156" t="str">
        <f t="shared" ca="1" si="0"/>
        <v>MA</v>
      </c>
      <c r="T22" s="156" t="str">
        <f ca="1">IF(B22="","",IF(ISERROR(MATCH($J22,SorP!$B$1:$B$6226,0)),"",INDIRECT("'SorP'!$A$"&amp;MATCH($S22&amp;$J22,SorP!C:C,0))))</f>
        <v>MA-08</v>
      </c>
      <c r="U22" s="169"/>
      <c r="V22" s="170">
        <f>IF(C22="",NA(),MATCH($B22&amp;$C22,'Smelter Look-up'!$J:$J,0))</f>
        <v>91</v>
      </c>
      <c r="X22" s="171">
        <f t="shared" si="1"/>
        <v>0</v>
      </c>
      <c r="AB22" s="171" t="str">
        <f t="shared" si="2"/>
        <v>CobaltMine de Bou-Azzer</v>
      </c>
    </row>
    <row r="23" spans="1:28" s="171" customFormat="1" ht="20">
      <c r="A23" s="200" t="s">
        <v>78</v>
      </c>
      <c r="B23" s="150" t="s">
        <v>43</v>
      </c>
      <c r="C23" s="153" t="s">
        <v>76</v>
      </c>
      <c r="D23" s="150"/>
      <c r="E23" s="150" t="s">
        <v>77</v>
      </c>
      <c r="F23" s="150" t="s">
        <v>78</v>
      </c>
      <c r="G23" s="150" t="s">
        <v>12</v>
      </c>
      <c r="H23" s="208">
        <v>0</v>
      </c>
      <c r="I23" s="209" t="s">
        <v>79</v>
      </c>
      <c r="J23" s="209" t="s">
        <v>7841</v>
      </c>
      <c r="K23" s="151"/>
      <c r="L23" s="151"/>
      <c r="M23" s="151"/>
      <c r="N23" s="151"/>
      <c r="O23" s="151"/>
      <c r="P23" s="211"/>
      <c r="Q23" s="152" t="s">
        <v>19202</v>
      </c>
      <c r="R23" s="150" t="str">
        <f ca="1">IF(ISERROR($V23),"",OFFSET('Smelter Look-up'!$C$4,$V23-4,0)&amp;"")</f>
        <v>Compagnie de Tifnout Tiranimine</v>
      </c>
      <c r="S23" s="156" t="str">
        <f t="shared" ca="1" si="0"/>
        <v>MA</v>
      </c>
      <c r="T23" s="156" t="str">
        <f ca="1">IF(B23="","",IF(ISERROR(MATCH($J23,SorP!$B$1:$B$6226,0)),"",INDIRECT("'SorP'!$A$"&amp;MATCH($S23&amp;$J23,SorP!C:C,0))))</f>
        <v>MA-07</v>
      </c>
      <c r="U23" s="169"/>
      <c r="V23" s="170">
        <f>IF(C23="",NA(),MATCH($B23&amp;$C23,'Smelter Look-up'!$J:$J,0))</f>
        <v>11</v>
      </c>
      <c r="X23" s="171">
        <f t="shared" si="1"/>
        <v>0</v>
      </c>
      <c r="AB23" s="171" t="str">
        <f t="shared" si="2"/>
        <v>CobaltCompagnie de Tifnout Tiranimine</v>
      </c>
    </row>
    <row r="24" spans="1:28" s="171" customFormat="1" ht="20">
      <c r="A24" s="156" t="s">
        <v>126</v>
      </c>
      <c r="B24" s="150" t="s">
        <v>43</v>
      </c>
      <c r="C24" s="153" t="s">
        <v>125</v>
      </c>
      <c r="D24" s="150"/>
      <c r="E24" s="150" t="s">
        <v>71</v>
      </c>
      <c r="F24" s="150" t="s">
        <v>126</v>
      </c>
      <c r="G24" s="150" t="s">
        <v>12</v>
      </c>
      <c r="H24" s="208">
        <v>0</v>
      </c>
      <c r="I24" s="209" t="s">
        <v>127</v>
      </c>
      <c r="J24" s="209" t="s">
        <v>128</v>
      </c>
      <c r="K24" s="151"/>
      <c r="L24" s="151"/>
      <c r="M24" s="151"/>
      <c r="N24" s="151"/>
      <c r="O24" s="151"/>
      <c r="P24" s="211"/>
      <c r="Q24" s="152" t="s">
        <v>19202</v>
      </c>
      <c r="R24" s="150" t="str">
        <f ca="1">IF(ISERROR($V24),"",OFFSET('Smelter Look-up'!$C$4,$V24-4,0)&amp;"")</f>
        <v>Guangdong Jiana Energy Technology Co., Ltd.</v>
      </c>
      <c r="S24" s="156" t="str">
        <f t="shared" ca="1" si="0"/>
        <v>CN</v>
      </c>
      <c r="T24" s="156" t="str">
        <f ca="1">IF(B24="","",IF(ISERROR(MATCH($J24,SorP!$B$1:$B$6226,0)),"",INDIRECT("'SorP'!$A$"&amp;MATCH($S24&amp;$J24,SorP!C:C,0))))</f>
        <v>CN-GD</v>
      </c>
      <c r="U24" s="169"/>
      <c r="V24" s="170">
        <f>IF(C24="",NA(),MATCH($B24&amp;$C24,'Smelter Look-up'!$J:$J,0))</f>
        <v>33</v>
      </c>
      <c r="X24" s="171">
        <f t="shared" si="1"/>
        <v>0</v>
      </c>
      <c r="AB24" s="171" t="str">
        <f t="shared" si="2"/>
        <v>CobaltGuangdong Jiana Energy Technology Co., Ltd.</v>
      </c>
    </row>
    <row r="25" spans="1:28" s="171" customFormat="1" ht="20">
      <c r="A25" s="156" t="s">
        <v>170</v>
      </c>
      <c r="B25" s="150" t="s">
        <v>43</v>
      </c>
      <c r="C25" s="153" t="s">
        <v>169</v>
      </c>
      <c r="D25" s="150"/>
      <c r="E25" s="150" t="s">
        <v>71</v>
      </c>
      <c r="F25" s="150" t="s">
        <v>170</v>
      </c>
      <c r="G25" s="150" t="s">
        <v>12</v>
      </c>
      <c r="H25" s="208">
        <v>0</v>
      </c>
      <c r="I25" s="209" t="s">
        <v>171</v>
      </c>
      <c r="J25" s="209" t="s">
        <v>120</v>
      </c>
      <c r="K25" s="151"/>
      <c r="L25" s="151"/>
      <c r="M25" s="151"/>
      <c r="N25" s="151"/>
      <c r="O25" s="151"/>
      <c r="P25" s="211"/>
      <c r="Q25" s="152" t="s">
        <v>19202</v>
      </c>
      <c r="R25" s="150" t="str">
        <f ca="1">IF(ISERROR($V25),"",OFFSET('Smelter Look-up'!$C$4,$V25-4,0)&amp;"")</f>
        <v>Jiangsu Xiongfeng Technology Co., Ltd.</v>
      </c>
      <c r="S25" s="156" t="str">
        <f t="shared" ca="1" si="0"/>
        <v>CN</v>
      </c>
      <c r="T25" s="156" t="str">
        <f ca="1">IF(B25="","",IF(ISERROR(MATCH($J25,SorP!$B$1:$B$6226,0)),"",INDIRECT("'SorP'!$A$"&amp;MATCH($S25&amp;$J25,SorP!C:C,0))))</f>
        <v>CN-JS</v>
      </c>
      <c r="U25" s="169"/>
      <c r="V25" s="170">
        <f>IF(C25="",NA(),MATCH($B25&amp;$C25,'Smelter Look-up'!$J:$J,0))</f>
        <v>57</v>
      </c>
      <c r="X25" s="171">
        <f t="shared" si="1"/>
        <v>0</v>
      </c>
      <c r="AB25" s="171" t="str">
        <f t="shared" si="2"/>
        <v>CobaltJiangsu Xiongfeng Technology Co., Ltd.</v>
      </c>
    </row>
    <row r="26" spans="1:28" s="171" customFormat="1" ht="20">
      <c r="A26" s="156" t="s">
        <v>282</v>
      </c>
      <c r="B26" s="150" t="s">
        <v>43</v>
      </c>
      <c r="C26" s="153" t="s">
        <v>281</v>
      </c>
      <c r="D26" s="150"/>
      <c r="E26" s="150" t="s">
        <v>87</v>
      </c>
      <c r="F26" s="150" t="s">
        <v>282</v>
      </c>
      <c r="G26" s="150" t="s">
        <v>12</v>
      </c>
      <c r="H26" s="208">
        <v>0</v>
      </c>
      <c r="I26" s="209" t="s">
        <v>283</v>
      </c>
      <c r="J26" s="209" t="s">
        <v>284</v>
      </c>
      <c r="K26" s="151"/>
      <c r="L26" s="151"/>
      <c r="M26" s="151"/>
      <c r="N26" s="151"/>
      <c r="O26" s="151"/>
      <c r="P26" s="211"/>
      <c r="Q26" s="152" t="s">
        <v>19202</v>
      </c>
      <c r="R26" s="150" t="str">
        <f ca="1">IF(ISERROR($V26),"",OFFSET('Smelter Look-up'!$C$4,$V26-4,0)&amp;"")</f>
        <v>SungEel HiTech Co., Ltd.</v>
      </c>
      <c r="S26" s="156" t="str">
        <f t="shared" ca="1" si="0"/>
        <v>KR</v>
      </c>
      <c r="T26" s="156" t="str">
        <f ca="1">IF(B26="","",IF(ISERROR(MATCH($J26,SorP!$B$1:$B$6226,0)),"",INDIRECT("'SorP'!$A$"&amp;MATCH($S26&amp;$J26,SorP!C:C,0))))</f>
        <v>KR-45</v>
      </c>
      <c r="U26" s="169"/>
      <c r="V26" s="170">
        <f>IF(C26="",NA(),MATCH($B26&amp;$C26,'Smelter Look-up'!$J:$J,0))</f>
        <v>132</v>
      </c>
      <c r="X26" s="171">
        <f t="shared" si="1"/>
        <v>0</v>
      </c>
      <c r="AB26" s="171" t="str">
        <f t="shared" si="2"/>
        <v>CobaltSungEel HiTech Co., Ltd.</v>
      </c>
    </row>
    <row r="27" spans="1:28" s="171" customFormat="1" ht="20">
      <c r="A27" s="156" t="s">
        <v>172</v>
      </c>
      <c r="B27" s="150" t="s">
        <v>43</v>
      </c>
      <c r="C27" s="153" t="s">
        <v>12778</v>
      </c>
      <c r="D27" s="150"/>
      <c r="E27" s="150" t="s">
        <v>71</v>
      </c>
      <c r="F27" s="150" t="s">
        <v>172</v>
      </c>
      <c r="G27" s="150" t="s">
        <v>12</v>
      </c>
      <c r="H27" s="208">
        <v>0</v>
      </c>
      <c r="I27" s="209" t="s">
        <v>111</v>
      </c>
      <c r="J27" s="209" t="s">
        <v>112</v>
      </c>
      <c r="K27" s="151"/>
      <c r="L27" s="151"/>
      <c r="M27" s="151"/>
      <c r="N27" s="151"/>
      <c r="O27" s="151"/>
      <c r="P27" s="211"/>
      <c r="Q27" s="152" t="s">
        <v>19202</v>
      </c>
      <c r="R27" s="150" t="str">
        <f ca="1">IF(ISERROR($V27),"",OFFSET('Smelter Look-up'!$C$4,$V27-4,0)&amp;"")</f>
        <v>Jiangxi Jiangwu Cobalt Industrial Co., Ltd.</v>
      </c>
      <c r="S27" s="156" t="str">
        <f t="shared" ca="1" si="0"/>
        <v>CN</v>
      </c>
      <c r="T27" s="156" t="str">
        <f ca="1">IF(B27="","",IF(ISERROR(MATCH($J27,SorP!$B$1:$B$6226,0)),"",INDIRECT("'SorP'!$A$"&amp;MATCH($S27&amp;$J27,SorP!C:C,0))))</f>
        <v>CN-JX</v>
      </c>
      <c r="U27" s="169"/>
      <c r="V27" s="170">
        <f>IF(C27="",NA(),MATCH($B27&amp;$C27,'Smelter Look-up'!$J:$J,0))</f>
        <v>58</v>
      </c>
      <c r="X27" s="171">
        <f t="shared" si="1"/>
        <v>0</v>
      </c>
      <c r="AB27" s="171" t="str">
        <f t="shared" si="2"/>
        <v>CobaltJiangxi Jiangwu Cobalt Industrial Co., Ltd.</v>
      </c>
    </row>
    <row r="28" spans="1:28" s="171" customFormat="1" ht="20">
      <c r="A28" s="156" t="s">
        <v>175</v>
      </c>
      <c r="B28" s="150" t="s">
        <v>43</v>
      </c>
      <c r="C28" s="153" t="s">
        <v>174</v>
      </c>
      <c r="D28" s="150"/>
      <c r="E28" s="150" t="s">
        <v>71</v>
      </c>
      <c r="F28" s="150" t="s">
        <v>175</v>
      </c>
      <c r="G28" s="150" t="s">
        <v>12</v>
      </c>
      <c r="H28" s="208">
        <v>0</v>
      </c>
      <c r="I28" s="209" t="s">
        <v>176</v>
      </c>
      <c r="J28" s="209" t="s">
        <v>177</v>
      </c>
      <c r="K28" s="151"/>
      <c r="L28" s="151"/>
      <c r="M28" s="151"/>
      <c r="N28" s="151"/>
      <c r="O28" s="151"/>
      <c r="P28" s="211"/>
      <c r="Q28" s="152" t="s">
        <v>19202</v>
      </c>
      <c r="R28" s="150" t="str">
        <f ca="1">IF(ISERROR($V28),"",OFFSET('Smelter Look-up'!$C$4,$V28-4,0)&amp;"")</f>
        <v>Jingmen GEM Co., Ltd.</v>
      </c>
      <c r="S28" s="156" t="str">
        <f t="shared" ca="1" si="0"/>
        <v>CN</v>
      </c>
      <c r="T28" s="156" t="str">
        <f ca="1">IF(B28="","",IF(ISERROR(MATCH($J28,SorP!$B$1:$B$6226,0)),"",INDIRECT("'SorP'!$A$"&amp;MATCH($S28&amp;$J28,SorP!C:C,0))))</f>
        <v>CN-HB</v>
      </c>
      <c r="U28" s="169"/>
      <c r="V28" s="170">
        <f>IF(C28="",NA(),MATCH($B28&amp;$C28,'Smelter Look-up'!$J:$J,0))</f>
        <v>62</v>
      </c>
      <c r="X28" s="171">
        <f t="shared" si="1"/>
        <v>0</v>
      </c>
      <c r="AB28" s="171" t="str">
        <f t="shared" si="2"/>
        <v>CobaltJingmen GEM Co., Ltd.</v>
      </c>
    </row>
    <row r="29" spans="1:28" s="171" customFormat="1" ht="20">
      <c r="A29" s="156" t="s">
        <v>114</v>
      </c>
      <c r="B29" s="150" t="s">
        <v>43</v>
      </c>
      <c r="C29" s="153" t="s">
        <v>113</v>
      </c>
      <c r="D29" s="150"/>
      <c r="E29" s="150" t="s">
        <v>71</v>
      </c>
      <c r="F29" s="150" t="s">
        <v>114</v>
      </c>
      <c r="G29" s="150" t="s">
        <v>12</v>
      </c>
      <c r="H29" s="208">
        <v>0</v>
      </c>
      <c r="I29" s="209" t="s">
        <v>111</v>
      </c>
      <c r="J29" s="209" t="s">
        <v>112</v>
      </c>
      <c r="K29" s="151"/>
      <c r="L29" s="151"/>
      <c r="M29" s="151"/>
      <c r="N29" s="151"/>
      <c r="O29" s="151"/>
      <c r="P29" s="211"/>
      <c r="Q29" s="152" t="s">
        <v>19202</v>
      </c>
      <c r="R29" s="150" t="str">
        <f ca="1">IF(ISERROR($V29),"",OFFSET('Smelter Look-up'!$C$4,$V29-4,0)&amp;"")</f>
        <v>Ganzhou Highpower Technology Co., Ltd.</v>
      </c>
      <c r="S29" s="156" t="str">
        <f t="shared" ca="1" si="0"/>
        <v>CN</v>
      </c>
      <c r="T29" s="156" t="str">
        <f ca="1">IF(B29="","",IF(ISERROR(MATCH($J29,SorP!$B$1:$B$6226,0)),"",INDIRECT("'SorP'!$A$"&amp;MATCH($S29&amp;$J29,SorP!C:C,0))))</f>
        <v>CN-JX</v>
      </c>
      <c r="U29" s="169"/>
      <c r="V29" s="170">
        <f>IF(C29="",NA(),MATCH($B29&amp;$C29,'Smelter Look-up'!$J:$J,0))</f>
        <v>28</v>
      </c>
      <c r="X29" s="171">
        <f t="shared" si="1"/>
        <v>0</v>
      </c>
      <c r="AB29" s="171" t="str">
        <f t="shared" si="2"/>
        <v>CobaltGanzhou Highpower Technology Co., Ltd.</v>
      </c>
    </row>
    <row r="30" spans="1:28" s="171" customFormat="1" ht="20">
      <c r="A30" s="156" t="s">
        <v>259</v>
      </c>
      <c r="B30" s="150" t="s">
        <v>43</v>
      </c>
      <c r="C30" s="153" t="s">
        <v>258</v>
      </c>
      <c r="D30" s="150"/>
      <c r="E30" s="150" t="s">
        <v>107</v>
      </c>
      <c r="F30" s="150" t="s">
        <v>259</v>
      </c>
      <c r="G30" s="150" t="s">
        <v>12</v>
      </c>
      <c r="H30" s="208">
        <v>0</v>
      </c>
      <c r="I30" s="209" t="s">
        <v>260</v>
      </c>
      <c r="J30" s="209" t="s">
        <v>261</v>
      </c>
      <c r="K30" s="151"/>
      <c r="L30" s="151"/>
      <c r="M30" s="151"/>
      <c r="N30" s="151"/>
      <c r="O30" s="151"/>
      <c r="P30" s="211"/>
      <c r="Q30" s="152" t="s">
        <v>19202</v>
      </c>
      <c r="R30" s="150" t="str">
        <f ca="1">IF(ISERROR($V30),"",OFFSET('Smelter Look-up'!$C$4,$V30-4,0)&amp;"")</f>
        <v>NORILSK NICKEL HARJAVALTA OY</v>
      </c>
      <c r="S30" s="156" t="str">
        <f t="shared" ca="1" si="0"/>
        <v>FI</v>
      </c>
      <c r="T30" s="156" t="str">
        <f ca="1">IF(B30="","",IF(ISERROR(MATCH($J30,SorP!$B$1:$B$6226,0)),"",INDIRECT("'SorP'!$A$"&amp;MATCH($S30&amp;$J30,SorP!C:C,0))))</f>
        <v>FI-17</v>
      </c>
      <c r="U30" s="169"/>
      <c r="V30" s="170">
        <f>IF(C30="",NA(),MATCH($B30&amp;$C30,'Smelter Look-up'!$J:$J,0))</f>
        <v>111</v>
      </c>
      <c r="X30" s="171">
        <f t="shared" si="1"/>
        <v>0</v>
      </c>
      <c r="AB30" s="171" t="str">
        <f t="shared" si="2"/>
        <v>CobaltNORILSK NICKEL HARJAVALTA OY</v>
      </c>
    </row>
    <row r="31" spans="1:28" s="171" customFormat="1" ht="27">
      <c r="A31" s="156" t="s">
        <v>246</v>
      </c>
      <c r="B31" s="150" t="s">
        <v>43</v>
      </c>
      <c r="C31" s="153" t="s">
        <v>12722</v>
      </c>
      <c r="D31" s="150"/>
      <c r="E31" s="150" t="s">
        <v>71</v>
      </c>
      <c r="F31" s="150" t="s">
        <v>246</v>
      </c>
      <c r="G31" s="150" t="s">
        <v>12</v>
      </c>
      <c r="H31" s="208">
        <v>0</v>
      </c>
      <c r="I31" s="209" t="s">
        <v>210</v>
      </c>
      <c r="J31" s="209" t="s">
        <v>211</v>
      </c>
      <c r="K31" s="151"/>
      <c r="L31" s="151"/>
      <c r="M31" s="151"/>
      <c r="N31" s="151"/>
      <c r="O31" s="151"/>
      <c r="P31" s="211"/>
      <c r="Q31" s="152" t="s">
        <v>19202</v>
      </c>
      <c r="R31" s="150" t="str">
        <f ca="1">IF(ISERROR($V31),"",OFFSET('Smelter Look-up'!$C$4,$V31-4,0)&amp;"")</f>
        <v>Zhejiang New Era Zhongneng Technology Co., Ltd.</v>
      </c>
      <c r="S31" s="156" t="str">
        <f t="shared" ca="1" si="0"/>
        <v>CN</v>
      </c>
      <c r="T31" s="156" t="str">
        <f ca="1">IF(B31="","",IF(ISERROR(MATCH($J31,SorP!$B$1:$B$6226,0)),"",INDIRECT("'SorP'!$A$"&amp;MATCH($S31&amp;$J31,SorP!C:C,0))))</f>
        <v>CN-ZJ</v>
      </c>
      <c r="U31" s="169"/>
      <c r="V31" s="170">
        <f>IF(C31="",NA(),MATCH($B31&amp;$C31,'Smelter Look-up'!$J:$J,0))</f>
        <v>152</v>
      </c>
      <c r="X31" s="171">
        <f t="shared" si="1"/>
        <v>0</v>
      </c>
      <c r="AB31" s="171" t="str">
        <f t="shared" si="2"/>
        <v>CobaltZhejiang New Era Zhongneng Technology Co., Ltd.</v>
      </c>
    </row>
    <row r="32" spans="1:28" s="171" customFormat="1" ht="20">
      <c r="A32" s="156" t="s">
        <v>123</v>
      </c>
      <c r="B32" s="150" t="s">
        <v>43</v>
      </c>
      <c r="C32" s="153" t="s">
        <v>121</v>
      </c>
      <c r="D32" s="150"/>
      <c r="E32" s="150" t="s">
        <v>122</v>
      </c>
      <c r="F32" s="150" t="s">
        <v>123</v>
      </c>
      <c r="G32" s="150" t="s">
        <v>12</v>
      </c>
      <c r="H32" s="208">
        <v>0</v>
      </c>
      <c r="I32" s="209" t="s">
        <v>124</v>
      </c>
      <c r="J32" s="209" t="s">
        <v>16877</v>
      </c>
      <c r="K32" s="151"/>
      <c r="L32" s="151"/>
      <c r="M32" s="151"/>
      <c r="N32" s="151"/>
      <c r="O32" s="151"/>
      <c r="P32" s="211"/>
      <c r="Q32" s="152" t="s">
        <v>19203</v>
      </c>
      <c r="R32" s="150" t="str">
        <f ca="1">IF(ISERROR($V32),"",OFFSET('Smelter Look-up'!$C$4,$V32-4,0)&amp;"")</f>
        <v>Glencore Nikkelverk Refinery</v>
      </c>
      <c r="S32" s="156" t="str">
        <f t="shared" ca="1" si="0"/>
        <v>NO</v>
      </c>
      <c r="T32" s="156" t="str">
        <f ca="1">IF(B32="","",IF(ISERROR(MATCH($J32,SorP!$B$1:$B$6226,0)),"",INDIRECT("'SorP'!$A$"&amp;MATCH($S32&amp;$J32,SorP!C:C,0))))</f>
        <v>NO-42</v>
      </c>
      <c r="U32" s="169"/>
      <c r="V32" s="170">
        <f>IF(C32="",NA(),MATCH($B32&amp;$C32,'Smelter Look-up'!$J:$J,0))</f>
        <v>31</v>
      </c>
      <c r="X32" s="171">
        <f t="shared" si="1"/>
        <v>0</v>
      </c>
      <c r="AB32" s="171" t="str">
        <f t="shared" si="2"/>
        <v>CobaltGlencore Nikkelverk Refinery</v>
      </c>
    </row>
    <row r="33" spans="1:28" s="171" customFormat="1" ht="20">
      <c r="A33" s="156" t="s">
        <v>159</v>
      </c>
      <c r="B33" s="150" t="s">
        <v>43</v>
      </c>
      <c r="C33" s="153" t="s">
        <v>158</v>
      </c>
      <c r="D33" s="150"/>
      <c r="E33" s="150" t="s">
        <v>71</v>
      </c>
      <c r="F33" s="150" t="s">
        <v>159</v>
      </c>
      <c r="G33" s="150" t="s">
        <v>12</v>
      </c>
      <c r="H33" s="208">
        <v>0</v>
      </c>
      <c r="I33" s="209" t="s">
        <v>148</v>
      </c>
      <c r="J33" s="209" t="s">
        <v>149</v>
      </c>
      <c r="K33" s="151"/>
      <c r="L33" s="151"/>
      <c r="M33" s="151"/>
      <c r="N33" s="151"/>
      <c r="O33" s="151"/>
      <c r="P33" s="211"/>
      <c r="Q33" s="152" t="s">
        <v>19202</v>
      </c>
      <c r="R33" s="150" t="str">
        <f ca="1">IF(ISERROR($V33),"",OFFSET('Smelter Look-up'!$C$4,$V33-4,0)&amp;"")</f>
        <v>Hunan Yacheng New Materials Co., Ltd.</v>
      </c>
      <c r="S33" s="156" t="str">
        <f t="shared" ca="1" si="0"/>
        <v>CN</v>
      </c>
      <c r="T33" s="156" t="str">
        <f ca="1">IF(B33="","",IF(ISERROR(MATCH($J33,SorP!$B$1:$B$6226,0)),"",INDIRECT("'SorP'!$A$"&amp;MATCH($S33&amp;$J33,SorP!C:C,0))))</f>
        <v>CN-HN</v>
      </c>
      <c r="U33" s="169"/>
      <c r="V33" s="170">
        <f>IF(C33="",NA(),MATCH($B33&amp;$C33,'Smelter Look-up'!$J:$J,0))</f>
        <v>47</v>
      </c>
      <c r="X33" s="171">
        <f t="shared" si="1"/>
        <v>0</v>
      </c>
      <c r="AB33" s="171" t="str">
        <f t="shared" si="2"/>
        <v>CobaltHunan Yacheng New Materials Co., Ltd.</v>
      </c>
    </row>
    <row r="34" spans="1:28" s="171" customFormat="1" ht="20">
      <c r="A34" s="156" t="s">
        <v>226</v>
      </c>
      <c r="B34" s="150" t="s">
        <v>43</v>
      </c>
      <c r="C34" s="153" t="s">
        <v>224</v>
      </c>
      <c r="D34" s="150"/>
      <c r="E34" s="150" t="s">
        <v>225</v>
      </c>
      <c r="F34" s="150" t="s">
        <v>226</v>
      </c>
      <c r="G34" s="150" t="s">
        <v>12</v>
      </c>
      <c r="H34" s="208">
        <v>0</v>
      </c>
      <c r="I34" s="209" t="s">
        <v>227</v>
      </c>
      <c r="J34" s="209" t="s">
        <v>228</v>
      </c>
      <c r="K34" s="151"/>
      <c r="L34" s="151"/>
      <c r="M34" s="151"/>
      <c r="N34" s="151"/>
      <c r="O34" s="151"/>
      <c r="P34" s="211"/>
      <c r="Q34" s="152" t="s">
        <v>19202</v>
      </c>
      <c r="R34" s="150" t="str">
        <f ca="1">IF(ISERROR($V34),"",OFFSET('Smelter Look-up'!$C$4,$V34-4,0)&amp;"")</f>
        <v>Murrin Murrin Nickel Cobalt Plant</v>
      </c>
      <c r="S34" s="156" t="str">
        <f t="shared" ca="1" si="0"/>
        <v>AU</v>
      </c>
      <c r="T34" s="156" t="str">
        <f ca="1">IF(B34="","",IF(ISERROR(MATCH($J34,SorP!$B$1:$B$6226,0)),"",INDIRECT("'SorP'!$A$"&amp;MATCH($S34&amp;$J34,SorP!C:C,0))))</f>
        <v>AU-WA</v>
      </c>
      <c r="U34" s="169"/>
      <c r="V34" s="170">
        <f>IF(C34="",NA(),MATCH($B34&amp;$C34,'Smelter Look-up'!$J:$J,0))</f>
        <v>94</v>
      </c>
      <c r="X34" s="171">
        <f t="shared" si="1"/>
        <v>0</v>
      </c>
      <c r="AB34" s="171" t="str">
        <f t="shared" si="2"/>
        <v>CobaltMurrin Murrin Nickel Cobalt Plant</v>
      </c>
    </row>
    <row r="35" spans="1:28" s="171" customFormat="1" ht="27">
      <c r="A35" s="156" t="s">
        <v>151</v>
      </c>
      <c r="B35" s="150" t="s">
        <v>43</v>
      </c>
      <c r="C35" s="153" t="s">
        <v>150</v>
      </c>
      <c r="D35" s="150"/>
      <c r="E35" s="150" t="s">
        <v>71</v>
      </c>
      <c r="F35" s="150" t="s">
        <v>151</v>
      </c>
      <c r="G35" s="150" t="s">
        <v>12</v>
      </c>
      <c r="H35" s="208">
        <v>0</v>
      </c>
      <c r="I35" s="209" t="s">
        <v>148</v>
      </c>
      <c r="J35" s="209" t="s">
        <v>149</v>
      </c>
      <c r="K35" s="151"/>
      <c r="L35" s="151"/>
      <c r="M35" s="151"/>
      <c r="N35" s="151"/>
      <c r="O35" s="151"/>
      <c r="P35" s="211"/>
      <c r="Q35" s="152" t="s">
        <v>19202</v>
      </c>
      <c r="R35" s="150" t="str">
        <f ca="1">IF(ISERROR($V35),"",OFFSET('Smelter Look-up'!$C$4,$V35-4,0)&amp;"")</f>
        <v>Hunan CNGR New Energy Science &amp; Technology Co., Ltd.</v>
      </c>
      <c r="S35" s="156" t="str">
        <f t="shared" ca="1" si="0"/>
        <v>CN</v>
      </c>
      <c r="T35" s="156" t="str">
        <f ca="1">IF(B35="","",IF(ISERROR(MATCH($J35,SorP!$B$1:$B$6226,0)),"",INDIRECT("'SorP'!$A$"&amp;MATCH($S35&amp;$J35,SorP!C:C,0))))</f>
        <v>CN-HN</v>
      </c>
      <c r="U35" s="169"/>
      <c r="V35" s="170">
        <f>IF(C35="",NA(),MATCH($B35&amp;$C35,'Smelter Look-up'!$J:$J,0))</f>
        <v>42</v>
      </c>
      <c r="X35" s="171">
        <f t="shared" si="1"/>
        <v>0</v>
      </c>
      <c r="AB35" s="171" t="str">
        <f t="shared" si="2"/>
        <v>CobaltHunan CNGR New Energy Science &amp; Technology Co., Ltd.</v>
      </c>
    </row>
    <row r="36" spans="1:28" s="171" customFormat="1" ht="20">
      <c r="A36" s="156" t="s">
        <v>88</v>
      </c>
      <c r="B36" s="150" t="s">
        <v>43</v>
      </c>
      <c r="C36" s="153" t="s">
        <v>86</v>
      </c>
      <c r="D36" s="150"/>
      <c r="E36" s="150" t="s">
        <v>87</v>
      </c>
      <c r="F36" s="150" t="s">
        <v>88</v>
      </c>
      <c r="G36" s="150" t="s">
        <v>12</v>
      </c>
      <c r="H36" s="208">
        <v>0</v>
      </c>
      <c r="I36" s="209" t="s">
        <v>89</v>
      </c>
      <c r="J36" s="209" t="s">
        <v>90</v>
      </c>
      <c r="K36" s="151"/>
      <c r="L36" s="151"/>
      <c r="M36" s="151"/>
      <c r="N36" s="151"/>
      <c r="O36" s="151"/>
      <c r="P36" s="211"/>
      <c r="Q36" s="152" t="s">
        <v>19202</v>
      </c>
      <c r="R36" s="150" t="str">
        <f ca="1">IF(ISERROR($V36),"",OFFSET('Smelter Look-up'!$C$4,$V36-4,0)&amp;"")</f>
        <v>Cosmo Chemical, Ltd.</v>
      </c>
      <c r="S36" s="156" t="str">
        <f t="shared" ca="1" si="0"/>
        <v>KR</v>
      </c>
      <c r="T36" s="156" t="str">
        <f ca="1">IF(B36="","",IF(ISERROR(MATCH($J36,SorP!$B$1:$B$6226,0)),"",INDIRECT("'SorP'!$A$"&amp;MATCH($S36&amp;$J36,SorP!C:C,0))))</f>
        <v>KR-48</v>
      </c>
      <c r="U36" s="169"/>
      <c r="V36" s="170">
        <f>IF(C36="",NA(),MATCH($B36&amp;$C36,'Smelter Look-up'!$J:$J,0))</f>
        <v>14</v>
      </c>
      <c r="X36" s="171">
        <f t="shared" si="1"/>
        <v>0</v>
      </c>
      <c r="AB36" s="171" t="str">
        <f t="shared" si="2"/>
        <v>CobaltCosmo Chemical, Ltd.</v>
      </c>
    </row>
    <row r="37" spans="1:28" s="171" customFormat="1" ht="27">
      <c r="A37" s="156" t="s">
        <v>287</v>
      </c>
      <c r="B37" s="150" t="s">
        <v>43</v>
      </c>
      <c r="C37" s="153" t="s">
        <v>12546</v>
      </c>
      <c r="D37" s="150"/>
      <c r="E37" s="150" t="s">
        <v>66</v>
      </c>
      <c r="F37" s="150" t="s">
        <v>287</v>
      </c>
      <c r="G37" s="150">
        <v>0</v>
      </c>
      <c r="H37" s="208">
        <v>0</v>
      </c>
      <c r="I37" s="209" t="s">
        <v>185</v>
      </c>
      <c r="J37" s="209" t="s">
        <v>186</v>
      </c>
      <c r="K37" s="151"/>
      <c r="L37" s="151"/>
      <c r="M37" s="151"/>
      <c r="N37" s="151"/>
      <c r="O37" s="151"/>
      <c r="P37" s="211"/>
      <c r="Q37" s="152" t="s">
        <v>19202</v>
      </c>
      <c r="R37" s="150" t="str">
        <f ca="1">IF(ISERROR($V37),"",OFFSET('Smelter Look-up'!$C$4,$V37-4,0)&amp;"")</f>
        <v>Tenke Fungurume Mining SA</v>
      </c>
      <c r="S37" s="156" t="str">
        <f t="shared" ca="1" si="0"/>
        <v>CD</v>
      </c>
      <c r="T37" s="156" t="str">
        <f ca="1">IF(B37="","",IF(ISERROR(MATCH($J37,SorP!$B$1:$B$6226,0)),"",INDIRECT("'SorP'!$A$"&amp;MATCH($S37&amp;$J37,SorP!C:C,0))))</f>
        <v>CD-LU</v>
      </c>
      <c r="U37" s="169"/>
      <c r="V37" s="170">
        <f>IF(C37="",NA(),MATCH($B37&amp;$C37,'Smelter Look-up'!$J:$J,0))</f>
        <v>135</v>
      </c>
      <c r="X37" s="171">
        <f t="shared" si="1"/>
        <v>0</v>
      </c>
      <c r="AB37" s="171" t="str">
        <f t="shared" si="2"/>
        <v>CobaltTenke Fungurume Mining SA</v>
      </c>
    </row>
    <row r="38" spans="1:28" s="171" customFormat="1" ht="20">
      <c r="A38" s="156" t="s">
        <v>254</v>
      </c>
      <c r="B38" s="150" t="s">
        <v>43</v>
      </c>
      <c r="C38" s="153" t="s">
        <v>253</v>
      </c>
      <c r="D38" s="150"/>
      <c r="E38" s="150" t="s">
        <v>71</v>
      </c>
      <c r="F38" s="150" t="s">
        <v>254</v>
      </c>
      <c r="G38" s="150" t="s">
        <v>12</v>
      </c>
      <c r="H38" s="208">
        <v>0</v>
      </c>
      <c r="I38" s="209" t="s">
        <v>255</v>
      </c>
      <c r="J38" s="209" t="s">
        <v>211</v>
      </c>
      <c r="K38" s="151"/>
      <c r="L38" s="151"/>
      <c r="M38" s="151"/>
      <c r="N38" s="151"/>
      <c r="O38" s="151"/>
      <c r="P38" s="211"/>
      <c r="Q38" s="152" t="s">
        <v>19202</v>
      </c>
      <c r="R38" s="150" t="str">
        <f ca="1">IF(ISERROR($V38),"",OFFSET('Smelter Look-up'!$C$4,$V38-4,0)&amp;"")</f>
        <v>Ningbo Hubang New Material Co., Ltd.</v>
      </c>
      <c r="S38" s="156" t="str">
        <f t="shared" ca="1" si="0"/>
        <v>CN</v>
      </c>
      <c r="T38" s="156" t="str">
        <f ca="1">IF(B38="","",IF(ISERROR(MATCH($J38,SorP!$B$1:$B$6226,0)),"",INDIRECT("'SorP'!$A$"&amp;MATCH($S38&amp;$J38,SorP!C:C,0))))</f>
        <v>CN-ZJ</v>
      </c>
      <c r="U38" s="169"/>
      <c r="V38" s="170">
        <f>IF(C38="",NA(),MATCH($B38&amp;$C38,'Smelter Look-up'!$J:$J,0))</f>
        <v>109</v>
      </c>
      <c r="X38" s="171">
        <f t="shared" si="1"/>
        <v>0</v>
      </c>
      <c r="AB38" s="171" t="str">
        <f t="shared" si="2"/>
        <v>CobaltNingbo Hubang New Material Co., Ltd.</v>
      </c>
    </row>
    <row r="39" spans="1:28" s="171" customFormat="1" ht="27">
      <c r="A39" s="156" t="s">
        <v>83</v>
      </c>
      <c r="B39" s="150" t="s">
        <v>43</v>
      </c>
      <c r="C39" s="153" t="s">
        <v>81</v>
      </c>
      <c r="D39" s="150"/>
      <c r="E39" s="150" t="s">
        <v>82</v>
      </c>
      <c r="F39" s="150" t="s">
        <v>83</v>
      </c>
      <c r="G39" s="150" t="s">
        <v>12</v>
      </c>
      <c r="H39" s="208">
        <v>0</v>
      </c>
      <c r="I39" s="209" t="s">
        <v>84</v>
      </c>
      <c r="J39" s="209" t="s">
        <v>85</v>
      </c>
      <c r="K39" s="151"/>
      <c r="L39" s="151"/>
      <c r="M39" s="151"/>
      <c r="N39" s="151"/>
      <c r="O39" s="151"/>
      <c r="P39" s="211"/>
      <c r="Q39" s="152" t="s">
        <v>19202</v>
      </c>
      <c r="R39" s="150" t="str">
        <f ca="1">IF(ISERROR($V39),"",OFFSET('Smelter Look-up'!$C$4,$V39-4,0)&amp;"")</f>
        <v>CoreMax Corporation</v>
      </c>
      <c r="S39" s="156" t="str">
        <f t="shared" ca="1" si="0"/>
        <v>TW</v>
      </c>
      <c r="T39" s="156" t="str">
        <f ca="1">IF(B39="","",IF(ISERROR(MATCH($J39,SorP!$B$1:$B$6226,0)),"",INDIRECT("'SorP'!$A$"&amp;MATCH($S39&amp;$J39,SorP!C:C,0))))</f>
        <v>TW-MIA</v>
      </c>
      <c r="U39" s="169"/>
      <c r="V39" s="170">
        <f>IF(C39="",NA(),MATCH($B39&amp;$C39,'Smelter Look-up'!$J:$J,0))</f>
        <v>13</v>
      </c>
      <c r="X39" s="171">
        <f t="shared" si="1"/>
        <v>0</v>
      </c>
      <c r="AB39" s="171" t="str">
        <f t="shared" si="2"/>
        <v>CobaltCoreMax Corporation</v>
      </c>
    </row>
    <row r="40" spans="1:28" s="171" customFormat="1" ht="27">
      <c r="A40" s="156" t="s">
        <v>72</v>
      </c>
      <c r="B40" s="150" t="s">
        <v>43</v>
      </c>
      <c r="C40" s="153" t="s">
        <v>70</v>
      </c>
      <c r="D40" s="150"/>
      <c r="E40" s="150" t="s">
        <v>71</v>
      </c>
      <c r="F40" s="150" t="s">
        <v>72</v>
      </c>
      <c r="G40" s="150" t="s">
        <v>12</v>
      </c>
      <c r="H40" s="208">
        <v>0</v>
      </c>
      <c r="I40" s="209" t="s">
        <v>73</v>
      </c>
      <c r="J40" s="209" t="s">
        <v>74</v>
      </c>
      <c r="K40" s="151"/>
      <c r="L40" s="151"/>
      <c r="M40" s="151"/>
      <c r="N40" s="151"/>
      <c r="O40" s="151"/>
      <c r="P40" s="211"/>
      <c r="Q40" s="152" t="s">
        <v>19202</v>
      </c>
      <c r="R40" s="150" t="str">
        <f ca="1">IF(ISERROR($V40),"",OFFSET('Smelter Look-up'!$C$4,$V40-4,0)&amp;"")</f>
        <v>Chizhou CN New Materials and Technology Co., Ltd.</v>
      </c>
      <c r="S40" s="156" t="str">
        <f t="shared" ca="1" si="0"/>
        <v>CN</v>
      </c>
      <c r="T40" s="156" t="str">
        <f ca="1">IF(B40="","",IF(ISERROR(MATCH($J40,SorP!$B$1:$B$6226,0)),"",INDIRECT("'SorP'!$A$"&amp;MATCH($S40&amp;$J40,SorP!C:C,0))))</f>
        <v>CN-AH</v>
      </c>
      <c r="U40" s="169"/>
      <c r="V40" s="170">
        <f>IF(C40="",NA(),MATCH($B40&amp;$C40,'Smelter Look-up'!$J:$J,0))</f>
        <v>9</v>
      </c>
      <c r="X40" s="171">
        <f t="shared" si="1"/>
        <v>0</v>
      </c>
      <c r="AB40" s="171" t="str">
        <f t="shared" si="2"/>
        <v>CobaltChizhou CN New Materials and Technology Co., Ltd.</v>
      </c>
    </row>
    <row r="41" spans="1:28" s="171" customFormat="1" ht="20">
      <c r="A41" s="156" t="s">
        <v>371</v>
      </c>
      <c r="B41" s="150" t="s">
        <v>44</v>
      </c>
      <c r="C41" s="153" t="s">
        <v>370</v>
      </c>
      <c r="D41" s="150"/>
      <c r="E41" s="150" t="s">
        <v>139</v>
      </c>
      <c r="F41" s="150" t="s">
        <v>371</v>
      </c>
      <c r="G41" s="150" t="s">
        <v>12</v>
      </c>
      <c r="H41" s="208">
        <v>0</v>
      </c>
      <c r="I41" s="209" t="s">
        <v>372</v>
      </c>
      <c r="J41" s="209" t="s">
        <v>373</v>
      </c>
      <c r="K41" s="151"/>
      <c r="L41" s="151"/>
      <c r="M41" s="151"/>
      <c r="N41" s="151"/>
      <c r="O41" s="151"/>
      <c r="P41" s="211"/>
      <c r="Q41" s="152" t="s">
        <v>19204</v>
      </c>
      <c r="R41" s="150" t="str">
        <f ca="1">IF(ISERROR($V41),"",OFFSET('Smelter Look-up'!$C$4,$V41-4,0)&amp;"")</f>
        <v>Yamaguchi Mica</v>
      </c>
      <c r="S41" s="156" t="str">
        <f t="shared" ca="1" si="0"/>
        <v>JP</v>
      </c>
      <c r="T41" s="156" t="str">
        <f ca="1">IF(B41="","",IF(ISERROR(MATCH($J41,SorP!$B$1:$B$6226,0)),"",INDIRECT("'SorP'!$A$"&amp;MATCH($S41&amp;$J41,SorP!C:C,0))))</f>
        <v>JP-23</v>
      </c>
      <c r="U41" s="169"/>
      <c r="V41" s="170">
        <f>IF(C41="",NA(),MATCH($B41&amp;$C41,'Smelter Look-up'!$J:$J,0))</f>
        <v>187</v>
      </c>
      <c r="X41" s="171">
        <f t="shared" si="1"/>
        <v>0</v>
      </c>
      <c r="AB41" s="171" t="str">
        <f t="shared" si="2"/>
        <v>MicaYamaguchi Mica</v>
      </c>
    </row>
    <row r="42" spans="1:28" s="171" customFormat="1" ht="20">
      <c r="A42" s="156" t="s">
        <v>317</v>
      </c>
      <c r="B42" s="150" t="s">
        <v>43</v>
      </c>
      <c r="C42" s="153" t="s">
        <v>12552</v>
      </c>
      <c r="D42" s="150"/>
      <c r="E42" s="150" t="s">
        <v>71</v>
      </c>
      <c r="F42" s="150" t="s">
        <v>317</v>
      </c>
      <c r="G42" s="150" t="s">
        <v>12</v>
      </c>
      <c r="H42" s="208">
        <v>0</v>
      </c>
      <c r="I42" s="209" t="s">
        <v>210</v>
      </c>
      <c r="J42" s="209" t="s">
        <v>211</v>
      </c>
      <c r="K42" s="151"/>
      <c r="L42" s="151"/>
      <c r="M42" s="151"/>
      <c r="N42" s="151"/>
      <c r="O42" s="151"/>
      <c r="P42" s="211"/>
      <c r="Q42" s="152" t="s">
        <v>19202</v>
      </c>
      <c r="R42" s="150" t="str">
        <f ca="1">IF(ISERROR($V42),"",OFFSET('Smelter Look-up'!$C$4,$V42-4,0)&amp;"")</f>
        <v>Zhejiang Greatpower Cobalt Materials Co., Ltd.</v>
      </c>
      <c r="S42" s="156" t="str">
        <f t="shared" ca="1" si="0"/>
        <v>CN</v>
      </c>
      <c r="T42" s="156" t="str">
        <f ca="1">IF(B42="","",IF(ISERROR(MATCH($J42,SorP!$B$1:$B$6226,0)),"",INDIRECT("'SorP'!$A$"&amp;MATCH($S42&amp;$J42,SorP!C:C,0))))</f>
        <v>CN-ZJ</v>
      </c>
      <c r="U42" s="169"/>
      <c r="V42" s="170">
        <f>IF(C42="",NA(),MATCH($B42&amp;$C42,'Smelter Look-up'!$J:$J,0))</f>
        <v>149</v>
      </c>
      <c r="X42" s="171">
        <f t="shared" si="1"/>
        <v>0</v>
      </c>
      <c r="AB42" s="171" t="str">
        <f t="shared" si="2"/>
        <v>CobaltZhejiang Greatpower Cobalt Materials Co., Ltd.</v>
      </c>
    </row>
    <row r="43" spans="1:28" s="171" customFormat="1" ht="27">
      <c r="A43" s="156" t="s">
        <v>218</v>
      </c>
      <c r="B43" s="150" t="s">
        <v>43</v>
      </c>
      <c r="C43" s="153" t="s">
        <v>217</v>
      </c>
      <c r="D43" s="150"/>
      <c r="E43" s="150" t="s">
        <v>82</v>
      </c>
      <c r="F43" s="150" t="s">
        <v>218</v>
      </c>
      <c r="G43" s="150" t="s">
        <v>12</v>
      </c>
      <c r="H43" s="208">
        <v>0</v>
      </c>
      <c r="I43" s="209" t="s">
        <v>216</v>
      </c>
      <c r="J43" s="209" t="s">
        <v>216</v>
      </c>
      <c r="K43" s="151"/>
      <c r="L43" s="151"/>
      <c r="M43" s="151"/>
      <c r="N43" s="151"/>
      <c r="O43" s="151"/>
      <c r="P43" s="211"/>
      <c r="Q43" s="152" t="s">
        <v>19202</v>
      </c>
      <c r="R43" s="150" t="str">
        <f ca="1">IF(ISERROR($V43),"",OFFSET('Smelter Look-up'!$C$4,$V43-4,0)&amp;"")</f>
        <v>Mechema Taiwan Plant 2</v>
      </c>
      <c r="S43" s="156" t="str">
        <f t="shared" ca="1" si="0"/>
        <v>TW</v>
      </c>
      <c r="T43" s="156" t="str">
        <f ca="1">IF(B43="","",IF(ISERROR(MATCH($J43,SorP!$B$1:$B$6226,0)),"",INDIRECT("'SorP'!$A$"&amp;MATCH($S43&amp;$J43,SorP!C:C,0))))</f>
        <v>TW-TAO</v>
      </c>
      <c r="U43" s="169"/>
      <c r="V43" s="170">
        <f>IF(C43="",NA(),MATCH($B43&amp;$C43,'Smelter Look-up'!$J:$J,0))</f>
        <v>85</v>
      </c>
      <c r="X43" s="171">
        <f t="shared" si="1"/>
        <v>0</v>
      </c>
      <c r="AB43" s="171" t="str">
        <f t="shared" si="2"/>
        <v>CobaltMechema Taiwan Plant 2</v>
      </c>
    </row>
    <row r="44" spans="1:28" s="171" customFormat="1" ht="20">
      <c r="A44" s="156" t="s">
        <v>140</v>
      </c>
      <c r="B44" s="150" t="s">
        <v>43</v>
      </c>
      <c r="C44" s="153" t="s">
        <v>138</v>
      </c>
      <c r="D44" s="150"/>
      <c r="E44" s="150" t="s">
        <v>139</v>
      </c>
      <c r="F44" s="150" t="s">
        <v>140</v>
      </c>
      <c r="G44" s="150" t="s">
        <v>12</v>
      </c>
      <c r="H44" s="208">
        <v>0</v>
      </c>
      <c r="I44" s="209" t="s">
        <v>141</v>
      </c>
      <c r="J44" s="209" t="s">
        <v>142</v>
      </c>
      <c r="K44" s="151"/>
      <c r="L44" s="151"/>
      <c r="M44" s="151"/>
      <c r="N44" s="151"/>
      <c r="O44" s="151"/>
      <c r="P44" s="211"/>
      <c r="Q44" s="152" t="s">
        <v>19202</v>
      </c>
      <c r="R44" s="150" t="str">
        <f ca="1">IF(ISERROR($V44),"",OFFSET('Smelter Look-up'!$C$4,$V44-4,0)&amp;"")</f>
        <v>Harima Refinery, Sumitomo Metal Mining</v>
      </c>
      <c r="S44" s="156" t="str">
        <f t="shared" ca="1" si="0"/>
        <v>JP</v>
      </c>
      <c r="T44" s="156" t="str">
        <f ca="1">IF(B44="","",IF(ISERROR(MATCH($J44,SorP!$B$1:$B$6226,0)),"",INDIRECT("'SorP'!$A$"&amp;MATCH($S44&amp;$J44,SorP!C:C,0))))</f>
        <v>JP-28</v>
      </c>
      <c r="U44" s="169"/>
      <c r="V44" s="170">
        <f>IF(C44="",NA(),MATCH($B44&amp;$C44,'Smelter Look-up'!$J:$J,0))</f>
        <v>39</v>
      </c>
      <c r="X44" s="171">
        <f t="shared" si="1"/>
        <v>0</v>
      </c>
      <c r="AB44" s="171" t="str">
        <f t="shared" si="2"/>
        <v>CobaltHarima Refinery, Sumitomo Metal Mining</v>
      </c>
    </row>
    <row r="45" spans="1:28" s="171" customFormat="1" ht="27">
      <c r="A45" s="156" t="s">
        <v>134</v>
      </c>
      <c r="B45" s="150" t="s">
        <v>43</v>
      </c>
      <c r="C45" s="153" t="s">
        <v>133</v>
      </c>
      <c r="D45" s="150"/>
      <c r="E45" s="150" t="s">
        <v>71</v>
      </c>
      <c r="F45" s="150" t="s">
        <v>134</v>
      </c>
      <c r="G45" s="150" t="s">
        <v>12</v>
      </c>
      <c r="H45" s="208">
        <v>0</v>
      </c>
      <c r="I45" s="209" t="s">
        <v>135</v>
      </c>
      <c r="J45" s="209" t="s">
        <v>136</v>
      </c>
      <c r="K45" s="151"/>
      <c r="L45" s="151"/>
      <c r="M45" s="151"/>
      <c r="N45" s="151"/>
      <c r="O45" s="151"/>
      <c r="P45" s="211"/>
      <c r="Q45" s="152" t="s">
        <v>19202</v>
      </c>
      <c r="R45" s="150" t="str">
        <f ca="1">IF(ISERROR($V45),"",OFFSET('Smelter Look-up'!$C$4,$V45-4,0)&amp;"")</f>
        <v>Guizhou CNGR Resource Recycling Industry Development Co., Ltd.</v>
      </c>
      <c r="S45" s="156" t="str">
        <f t="shared" ca="1" si="0"/>
        <v>CN</v>
      </c>
      <c r="T45" s="156" t="str">
        <f ca="1">IF(B45="","",IF(ISERROR(MATCH($J45,SorP!$B$1:$B$6226,0)),"",INDIRECT("'SorP'!$A$"&amp;MATCH($S45&amp;$J45,SorP!C:C,0))))</f>
        <v>CN-GZ</v>
      </c>
      <c r="U45" s="169"/>
      <c r="V45" s="170">
        <f>IF(C45="",NA(),MATCH($B45&amp;$C45,'Smelter Look-up'!$J:$J,0))</f>
        <v>36</v>
      </c>
      <c r="X45" s="171">
        <f t="shared" si="1"/>
        <v>0</v>
      </c>
      <c r="AB45" s="171" t="str">
        <f t="shared" si="2"/>
        <v>CobaltGuizhou CNGR Resource Recycling Industry Development Co., Ltd.</v>
      </c>
    </row>
    <row r="46" spans="1:28" s="171" customFormat="1" ht="20">
      <c r="A46" s="156" t="s">
        <v>12528</v>
      </c>
      <c r="B46" s="150" t="s">
        <v>43</v>
      </c>
      <c r="C46" s="153" t="s">
        <v>12704</v>
      </c>
      <c r="D46" s="150"/>
      <c r="E46" s="150" t="s">
        <v>71</v>
      </c>
      <c r="F46" s="150" t="s">
        <v>12528</v>
      </c>
      <c r="G46" s="150" t="s">
        <v>12</v>
      </c>
      <c r="H46" s="208">
        <v>0</v>
      </c>
      <c r="I46" s="209" t="s">
        <v>12529</v>
      </c>
      <c r="J46" s="209" t="s">
        <v>74</v>
      </c>
      <c r="K46" s="151"/>
      <c r="L46" s="151"/>
      <c r="M46" s="151"/>
      <c r="N46" s="151"/>
      <c r="O46" s="151"/>
      <c r="P46" s="211"/>
      <c r="Q46" s="152" t="s">
        <v>19202</v>
      </c>
      <c r="R46" s="150" t="str">
        <f ca="1">IF(ISERROR($V46),"",OFFSET('Smelter Look-up'!$C$4,$V46-4,0)&amp;"")</f>
        <v>Anhui Hanrui New Material Co., Ltd.</v>
      </c>
      <c r="S46" s="156" t="str">
        <f t="shared" ca="1" si="0"/>
        <v>CN</v>
      </c>
      <c r="T46" s="156" t="str">
        <f ca="1">IF(B46="","",IF(ISERROR(MATCH($J46,SorP!$B$1:$B$6226,0)),"",INDIRECT("'SorP'!$A$"&amp;MATCH($S46&amp;$J46,SorP!C:C,0))))</f>
        <v>CN-AH</v>
      </c>
      <c r="U46" s="169"/>
      <c r="V46" s="170">
        <f>IF(C46="",NA(),MATCH($B46&amp;$C46,'Smelter Look-up'!$J:$J,0))</f>
        <v>5</v>
      </c>
      <c r="X46" s="171">
        <f t="shared" si="1"/>
        <v>0</v>
      </c>
      <c r="AB46" s="171" t="str">
        <f t="shared" si="2"/>
        <v>CobaltAnhui Hanrui New Material Co., Ltd.</v>
      </c>
    </row>
    <row r="47" spans="1:28" s="171" customFormat="1" ht="27">
      <c r="A47" s="156" t="s">
        <v>12533</v>
      </c>
      <c r="B47" s="150" t="s">
        <v>43</v>
      </c>
      <c r="C47" s="153" t="s">
        <v>12764</v>
      </c>
      <c r="D47" s="150"/>
      <c r="E47" s="150" t="s">
        <v>71</v>
      </c>
      <c r="F47" s="150" t="s">
        <v>12533</v>
      </c>
      <c r="G47" s="150" t="s">
        <v>12</v>
      </c>
      <c r="H47" s="208">
        <v>0</v>
      </c>
      <c r="I47" s="209" t="s">
        <v>12534</v>
      </c>
      <c r="J47" s="209" t="s">
        <v>128</v>
      </c>
      <c r="K47" s="151"/>
      <c r="L47" s="151"/>
      <c r="M47" s="151"/>
      <c r="N47" s="151"/>
      <c r="O47" s="151"/>
      <c r="P47" s="211"/>
      <c r="Q47" s="152" t="s">
        <v>19204</v>
      </c>
      <c r="R47" s="150" t="str">
        <f ca="1">IF(ISERROR($V47),"",OFFSET('Smelter Look-up'!$C$4,$V47-4,0)&amp;"")</f>
        <v>Guangdong Fangyuan New Materials Group Co., Ltd.</v>
      </c>
      <c r="S47" s="156" t="str">
        <f t="shared" ca="1" si="0"/>
        <v>CN</v>
      </c>
      <c r="T47" s="156" t="str">
        <f ca="1">IF(B47="","",IF(ISERROR(MATCH($J47,SorP!$B$1:$B$6226,0)),"",INDIRECT("'SorP'!$A$"&amp;MATCH($S47&amp;$J47,SorP!C:C,0))))</f>
        <v>CN-GD</v>
      </c>
      <c r="U47" s="169"/>
      <c r="V47" s="170">
        <f>IF(C47="",NA(),MATCH($B47&amp;$C47,'Smelter Look-up'!$J:$J,0))</f>
        <v>32</v>
      </c>
      <c r="X47" s="171">
        <f t="shared" si="1"/>
        <v>0</v>
      </c>
      <c r="AB47" s="171" t="str">
        <f t="shared" si="2"/>
        <v>CobaltGuangdong Fangyuan New Materials Group Co., Ltd.</v>
      </c>
    </row>
    <row r="48" spans="1:28" s="171" customFormat="1" ht="20">
      <c r="A48" s="156" t="s">
        <v>12573</v>
      </c>
      <c r="B48" s="150" t="s">
        <v>44</v>
      </c>
      <c r="C48" s="153" t="s">
        <v>12574</v>
      </c>
      <c r="D48" s="150"/>
      <c r="E48" s="150" t="s">
        <v>139</v>
      </c>
      <c r="F48" s="150" t="s">
        <v>12573</v>
      </c>
      <c r="G48" s="150" t="s">
        <v>12</v>
      </c>
      <c r="H48" s="208">
        <v>0</v>
      </c>
      <c r="I48" s="209" t="s">
        <v>12576</v>
      </c>
      <c r="J48" s="209" t="s">
        <v>373</v>
      </c>
      <c r="K48" s="151"/>
      <c r="L48" s="151"/>
      <c r="M48" s="151"/>
      <c r="N48" s="151"/>
      <c r="O48" s="151"/>
      <c r="P48" s="211"/>
      <c r="Q48" s="152" t="s">
        <v>19204</v>
      </c>
      <c r="R48" s="150" t="str">
        <f ca="1">IF(ISERROR($V48),"",OFFSET('Smelter Look-up'!$C$4,$V48-4,0)&amp;"")</f>
        <v>Yamaguchi Mica Co., Ltd. Toyohashi Factory</v>
      </c>
      <c r="S48" s="156" t="str">
        <f t="shared" ca="1" si="0"/>
        <v>JP</v>
      </c>
      <c r="T48" s="156" t="str">
        <f ca="1">IF(B48="","",IF(ISERROR(MATCH($J48,SorP!$B$1:$B$6226,0)),"",INDIRECT("'SorP'!$A$"&amp;MATCH($S48&amp;$J48,SorP!C:C,0))))</f>
        <v>JP-23</v>
      </c>
      <c r="U48" s="169"/>
      <c r="V48" s="170">
        <f>IF(C48="",NA(),MATCH($B48&amp;$C48,'Smelter Look-up'!$J:$J,0))</f>
        <v>189</v>
      </c>
      <c r="X48" s="171">
        <f t="shared" si="1"/>
        <v>0</v>
      </c>
      <c r="AB48" s="171" t="str">
        <f t="shared" si="2"/>
        <v>MicaYamaguchi Mica Co., Ltd. Toyohashi Factory</v>
      </c>
    </row>
    <row r="49" spans="1:28" s="171" customFormat="1" ht="20">
      <c r="A49" s="156" t="s">
        <v>12571</v>
      </c>
      <c r="B49" s="150" t="s">
        <v>44</v>
      </c>
      <c r="C49" s="153" t="s">
        <v>12572</v>
      </c>
      <c r="D49" s="150"/>
      <c r="E49" s="150" t="s">
        <v>139</v>
      </c>
      <c r="F49" s="150" t="s">
        <v>12571</v>
      </c>
      <c r="G49" s="150" t="s">
        <v>12</v>
      </c>
      <c r="H49" s="208">
        <v>0</v>
      </c>
      <c r="I49" s="209" t="s">
        <v>12575</v>
      </c>
      <c r="J49" s="209" t="s">
        <v>373</v>
      </c>
      <c r="K49" s="151"/>
      <c r="L49" s="151"/>
      <c r="M49" s="151"/>
      <c r="N49" s="151"/>
      <c r="O49" s="151"/>
      <c r="P49" s="211"/>
      <c r="Q49" s="152" t="s">
        <v>19204</v>
      </c>
      <c r="R49" s="150" t="str">
        <f ca="1">IF(ISERROR($V49),"",OFFSET('Smelter Look-up'!$C$4,$V49-4,0)&amp;"")</f>
        <v>Yamaguchi Mica Co., Ltd. Shinshiro Factory</v>
      </c>
      <c r="S49" s="156" t="str">
        <f t="shared" ca="1" si="0"/>
        <v>JP</v>
      </c>
      <c r="T49" s="156" t="str">
        <f ca="1">IF(B49="","",IF(ISERROR(MATCH($J49,SorP!$B$1:$B$6226,0)),"",INDIRECT("'SorP'!$A$"&amp;MATCH($S49&amp;$J49,SorP!C:C,0))))</f>
        <v>JP-23</v>
      </c>
      <c r="U49" s="169"/>
      <c r="V49" s="170">
        <f>IF(C49="",NA(),MATCH($B49&amp;$C49,'Smelter Look-up'!$J:$J,0))</f>
        <v>188</v>
      </c>
      <c r="X49" s="171">
        <f t="shared" si="1"/>
        <v>0</v>
      </c>
      <c r="AB49" s="171" t="str">
        <f t="shared" si="2"/>
        <v>MicaYamaguchi Mica Co., Ltd. Shinshiro Factory</v>
      </c>
    </row>
    <row r="50" spans="1:28" s="171" customFormat="1" ht="20">
      <c r="A50" s="156" t="s">
        <v>12530</v>
      </c>
      <c r="B50" s="150" t="s">
        <v>43</v>
      </c>
      <c r="C50" s="153" t="s">
        <v>12531</v>
      </c>
      <c r="D50" s="150"/>
      <c r="E50" s="150" t="s">
        <v>71</v>
      </c>
      <c r="F50" s="150" t="s">
        <v>12530</v>
      </c>
      <c r="G50" s="150" t="s">
        <v>12</v>
      </c>
      <c r="H50" s="208">
        <v>0</v>
      </c>
      <c r="I50" s="209" t="s">
        <v>12532</v>
      </c>
      <c r="J50" s="209" t="s">
        <v>311</v>
      </c>
      <c r="K50" s="151"/>
      <c r="L50" s="151"/>
      <c r="M50" s="151"/>
      <c r="N50" s="151"/>
      <c r="O50" s="151"/>
      <c r="P50" s="211"/>
      <c r="Q50" s="152" t="s">
        <v>19204</v>
      </c>
      <c r="R50" s="150" t="str">
        <f ca="1">IF(ISERROR($V50),"",OFFSET('Smelter Look-up'!$C$4,$V50-4,0)&amp;"")</f>
        <v>Fujian Evergreen New Energy Technology Co.</v>
      </c>
      <c r="S50" s="156" t="str">
        <f t="shared" ca="1" si="0"/>
        <v>CN</v>
      </c>
      <c r="T50" s="156" t="str">
        <f ca="1">IF(B50="","",IF(ISERROR(MATCH($J50,SorP!$B$1:$B$6226,0)),"",INDIRECT("'SorP'!$A$"&amp;MATCH($S50&amp;$J50,SorP!C:C,0))))</f>
        <v>CN-FJ</v>
      </c>
      <c r="U50" s="169"/>
      <c r="V50" s="170">
        <f>IF(C50="",NA(),MATCH($B50&amp;$C50,'Smelter Look-up'!$J:$J,0))</f>
        <v>25</v>
      </c>
      <c r="X50" s="171">
        <f t="shared" si="1"/>
        <v>0</v>
      </c>
      <c r="AB50" s="171" t="str">
        <f t="shared" si="2"/>
        <v>CobaltFujian Evergreen New Energy Technology Co.</v>
      </c>
    </row>
    <row r="51" spans="1:28" s="171" customFormat="1" ht="20">
      <c r="A51" s="156" t="s">
        <v>12535</v>
      </c>
      <c r="B51" s="150" t="s">
        <v>43</v>
      </c>
      <c r="C51" s="153" t="s">
        <v>12536</v>
      </c>
      <c r="D51" s="150"/>
      <c r="E51" s="150" t="s">
        <v>71</v>
      </c>
      <c r="F51" s="150" t="s">
        <v>12535</v>
      </c>
      <c r="G51" s="150" t="s">
        <v>12</v>
      </c>
      <c r="H51" s="208">
        <v>0</v>
      </c>
      <c r="I51" s="209" t="s">
        <v>12537</v>
      </c>
      <c r="J51" s="209" t="s">
        <v>112</v>
      </c>
      <c r="K51" s="151"/>
      <c r="L51" s="151"/>
      <c r="M51" s="151"/>
      <c r="N51" s="151"/>
      <c r="O51" s="151"/>
      <c r="P51" s="211"/>
      <c r="Q51" s="152" t="s">
        <v>19202</v>
      </c>
      <c r="R51" s="150" t="str">
        <f ca="1">IF(ISERROR($V51),"",OFFSET('Smelter Look-up'!$C$4,$V51-4,0)&amp;"")</f>
        <v>Jiangxi Miracle Golden Tiger Cobalt Co. Ltd.</v>
      </c>
      <c r="S51" s="156" t="str">
        <f t="shared" ca="1" si="0"/>
        <v>CN</v>
      </c>
      <c r="T51" s="156" t="str">
        <f ca="1">IF(B51="","",IF(ISERROR(MATCH($J51,SorP!$B$1:$B$6226,0)),"",INDIRECT("'SorP'!$A$"&amp;MATCH($S51&amp;$J51,SorP!C:C,0))))</f>
        <v>CN-JX</v>
      </c>
      <c r="U51" s="169"/>
      <c r="V51" s="170">
        <f>IF(C51="",NA(),MATCH($B51&amp;$C51,'Smelter Look-up'!$J:$J,0))</f>
        <v>59</v>
      </c>
      <c r="X51" s="171">
        <f t="shared" si="1"/>
        <v>0</v>
      </c>
      <c r="AB51" s="171" t="str">
        <f t="shared" si="2"/>
        <v>CobaltJiangxi Miracle Golden Tiger Cobalt Co. Ltd.</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1">
      <c r="A4" s="136" t="str">
        <f ca="1">Declaration!B8</f>
        <v>Company Name (*):</v>
      </c>
      <c r="B4" s="80" t="str">
        <f>Declaration!D8</f>
        <v>SONY SEMICONDUCTOR ISRAEL</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 xml:space="preserve">Alon Kostianovsky </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alon.kostianovsky@sony.com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+972-54-5243281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 xml:space="preserve">Alon Kostianovsky </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alon.kostianovsky@sony.com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+972-54-6444738</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45489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30">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t="str">
        <f>Declaration!D39</f>
        <v>No</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30">
      <c r="A34" s="81" t="str">
        <f ca="1">Declaration!B51</f>
        <v>Mica(*)</v>
      </c>
      <c r="B34" s="80">
        <f>Declaration!D51</f>
        <v>1</v>
      </c>
      <c r="C34" s="137" t="str">
        <f t="shared" ca="1" si="3"/>
        <v>Complete</v>
      </c>
      <c r="D34" s="86" t="str">
        <f>IF(H34=1,"Click here to answer question 5 for Mica","")</f>
        <v/>
      </c>
      <c r="E34" s="17" t="s">
        <v>18</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t="str">
        <f>Declaration!D57</f>
        <v>Yes</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18</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67.5">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67.5">
      <c r="A53" s="80" t="str">
        <f ca="1">Declaration!B75</f>
        <v>Mica(*)</v>
      </c>
      <c r="B53" s="80" t="str">
        <f>Declaration!D75</f>
        <v>No</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60</v>
      </c>
      <c r="B61" s="80"/>
      <c r="C61" s="137" t="str">
        <f ca="1">IF(H61=1,J61,I61)</f>
        <v>Complete</v>
      </c>
      <c r="D61" s="222" t="str">
        <f>IF(H61=0,"","Click here to provide smelter information")</f>
        <v/>
      </c>
      <c r="E61" s="17" t="s">
        <v>15</v>
      </c>
      <c r="F61" s="85">
        <f>F24</f>
        <v>1</v>
      </c>
      <c r="G61" s="63">
        <f>IF(AND(COUNTIF(SmelterIdetifiedForMetal,"Mica")&gt;0,COUNTIF('Smelter List'!AB$5:AB$2500,"Mica?*")&gt;0),0,1)</f>
        <v>0</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tabSelected="1" workbookViewId="0">
      <pane xSplit="2" ySplit="5" topLeftCell="C6" activePane="bottomRight" state="frozen"/>
      <selection pane="topRight" activeCell="B24" sqref="B24:J24"/>
      <selection pane="bottomLeft" activeCell="B24" sqref="B24:J24"/>
      <selection pane="bottomRight" activeCell="C12" sqref="C12"/>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9" width="51.53515625" style="189" customWidth="1"/>
    <col min="10" max="16384" width="8.69140625" style="189"/>
  </cols>
  <sheetData>
    <row r="1" spans="1:9">
      <c r="B1" s="127" t="s">
        <v>374</v>
      </c>
      <c r="C1" s="127" t="s">
        <v>375</v>
      </c>
      <c r="D1" s="127" t="s">
        <v>17</v>
      </c>
      <c r="E1" s="245" t="s">
        <v>376</v>
      </c>
      <c r="F1" s="246" t="s">
        <v>377</v>
      </c>
      <c r="G1" s="127" t="s">
        <v>378</v>
      </c>
      <c r="H1" s="297" t="s">
        <v>379</v>
      </c>
      <c r="I1" s="189" t="s">
        <v>18961</v>
      </c>
    </row>
    <row r="2" spans="1:9" ht="41">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0.5">
      <c r="A9" s="127" t="str">
        <f t="shared" si="0"/>
        <v>InstructionsA9</v>
      </c>
      <c r="B9" s="127" t="s">
        <v>380</v>
      </c>
      <c r="C9" s="127" t="s">
        <v>419</v>
      </c>
      <c r="D9" s="127" t="s">
        <v>420</v>
      </c>
      <c r="E9" s="245" t="s">
        <v>421</v>
      </c>
      <c r="F9" s="246" t="s">
        <v>422</v>
      </c>
      <c r="G9" s="127" t="s">
        <v>423</v>
      </c>
      <c r="H9" s="297" t="s">
        <v>424</v>
      </c>
      <c r="I9" s="127" t="s">
        <v>18967</v>
      </c>
    </row>
    <row r="10" spans="1:9" ht="28">
      <c r="A10" s="127" t="str">
        <f>B10&amp;C10</f>
        <v>InstructionsA10</v>
      </c>
      <c r="B10" s="127" t="s">
        <v>380</v>
      </c>
      <c r="C10" s="127" t="s">
        <v>425</v>
      </c>
      <c r="D10" s="127" t="s">
        <v>426</v>
      </c>
      <c r="E10" s="245" t="s">
        <v>427</v>
      </c>
      <c r="F10" s="246" t="s">
        <v>428</v>
      </c>
      <c r="G10" s="127" t="s">
        <v>429</v>
      </c>
      <c r="H10" s="297" t="s">
        <v>430</v>
      </c>
      <c r="I10" s="127" t="s">
        <v>18968</v>
      </c>
    </row>
    <row r="11" spans="1:9" ht="43.5">
      <c r="A11" s="127" t="str">
        <f t="shared" si="0"/>
        <v>InstructionsA11</v>
      </c>
      <c r="B11" s="127" t="s">
        <v>380</v>
      </c>
      <c r="C11" s="127" t="s">
        <v>431</v>
      </c>
      <c r="D11" s="127" t="s">
        <v>432</v>
      </c>
      <c r="E11" s="223" t="s">
        <v>433</v>
      </c>
      <c r="F11" s="248" t="s">
        <v>434</v>
      </c>
      <c r="G11" s="127" t="s">
        <v>435</v>
      </c>
      <c r="H11" s="297" t="s">
        <v>436</v>
      </c>
      <c r="I11" s="127" t="s">
        <v>18969</v>
      </c>
    </row>
    <row r="12" spans="1:9" ht="40.5">
      <c r="A12" s="127" t="str">
        <f t="shared" si="0"/>
        <v>InstructionsA12</v>
      </c>
      <c r="B12" s="127" t="s">
        <v>380</v>
      </c>
      <c r="C12" s="127" t="s">
        <v>437</v>
      </c>
      <c r="D12" s="127" t="s">
        <v>438</v>
      </c>
      <c r="E12" s="245" t="s">
        <v>439</v>
      </c>
      <c r="F12" s="246" t="s">
        <v>440</v>
      </c>
      <c r="G12" s="127" t="s">
        <v>441</v>
      </c>
      <c r="H12" s="297" t="s">
        <v>442</v>
      </c>
      <c r="I12" s="127" t="s">
        <v>18970</v>
      </c>
    </row>
    <row r="13" spans="1:9" ht="67.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1">
      <c r="A15" s="127" t="str">
        <f t="shared" si="0"/>
        <v>InstructionsA15</v>
      </c>
      <c r="B15" s="127" t="s">
        <v>380</v>
      </c>
      <c r="C15" s="127" t="s">
        <v>455</v>
      </c>
      <c r="D15" s="127" t="s">
        <v>456</v>
      </c>
      <c r="E15" s="245" t="s">
        <v>457</v>
      </c>
      <c r="F15" s="246" t="s">
        <v>458</v>
      </c>
      <c r="G15" s="127" t="s">
        <v>459</v>
      </c>
      <c r="H15" s="297" t="s">
        <v>460</v>
      </c>
      <c r="I15" s="127" t="s">
        <v>18973</v>
      </c>
    </row>
    <row r="16" spans="1:9" ht="27">
      <c r="A16" s="127" t="str">
        <f t="shared" si="0"/>
        <v>InstructionsA16</v>
      </c>
      <c r="B16" s="127" t="s">
        <v>380</v>
      </c>
      <c r="C16" s="127" t="s">
        <v>461</v>
      </c>
      <c r="D16" s="127" t="s">
        <v>462</v>
      </c>
      <c r="E16" s="223" t="s">
        <v>463</v>
      </c>
      <c r="F16" s="248" t="s">
        <v>464</v>
      </c>
      <c r="G16" s="127" t="s">
        <v>465</v>
      </c>
      <c r="H16" s="297" t="s">
        <v>466</v>
      </c>
      <c r="I16" s="127" t="s">
        <v>18974</v>
      </c>
    </row>
    <row r="17" spans="1:9" ht="67.5">
      <c r="A17" s="127" t="str">
        <f t="shared" si="0"/>
        <v>InstructionsA17</v>
      </c>
      <c r="B17" s="127" t="s">
        <v>380</v>
      </c>
      <c r="C17" s="127" t="s">
        <v>467</v>
      </c>
      <c r="D17" s="127" t="s">
        <v>468</v>
      </c>
      <c r="E17" s="245" t="s">
        <v>469</v>
      </c>
      <c r="F17" s="246" t="s">
        <v>470</v>
      </c>
      <c r="G17" s="127" t="s">
        <v>471</v>
      </c>
      <c r="H17" s="297" t="s">
        <v>472</v>
      </c>
      <c r="I17" s="127" t="s">
        <v>18975</v>
      </c>
    </row>
    <row r="18" spans="1:9" ht="40.5">
      <c r="A18" s="127" t="str">
        <f>B18&amp;C18</f>
        <v>InstructionsA18</v>
      </c>
      <c r="B18" s="127" t="s">
        <v>380</v>
      </c>
      <c r="C18" s="127" t="s">
        <v>473</v>
      </c>
      <c r="D18" s="127" t="s">
        <v>474</v>
      </c>
      <c r="E18" s="127" t="s">
        <v>475</v>
      </c>
      <c r="F18" s="248" t="s">
        <v>476</v>
      </c>
      <c r="G18" s="127" t="s">
        <v>477</v>
      </c>
      <c r="H18" s="297" t="s">
        <v>478</v>
      </c>
      <c r="I18" s="127" t="s">
        <v>18976</v>
      </c>
    </row>
    <row r="19" spans="1:9" ht="40.5">
      <c r="A19" s="127" t="str">
        <f t="shared" si="0"/>
        <v>InstructionsA19</v>
      </c>
      <c r="B19" s="127" t="s">
        <v>380</v>
      </c>
      <c r="C19" s="127" t="s">
        <v>479</v>
      </c>
      <c r="D19" s="127" t="s">
        <v>480</v>
      </c>
      <c r="E19" s="245" t="s">
        <v>481</v>
      </c>
      <c r="F19" s="246" t="s">
        <v>482</v>
      </c>
      <c r="G19" s="127" t="s">
        <v>483</v>
      </c>
      <c r="H19" s="300" t="s">
        <v>484</v>
      </c>
      <c r="I19" s="127" t="s">
        <v>18977</v>
      </c>
    </row>
    <row r="20" spans="1:9" ht="40.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21.5">
      <c r="A22" s="127" t="str">
        <f t="shared" si="0"/>
        <v>InstructionsA23</v>
      </c>
      <c r="B22" s="127" t="s">
        <v>380</v>
      </c>
      <c r="C22" s="127" t="s">
        <v>497</v>
      </c>
      <c r="D22" s="127" t="s">
        <v>498</v>
      </c>
      <c r="E22" s="245" t="s">
        <v>499</v>
      </c>
      <c r="F22" s="246" t="s">
        <v>500</v>
      </c>
      <c r="G22" s="247" t="s">
        <v>501</v>
      </c>
      <c r="H22" s="300" t="s">
        <v>502</v>
      </c>
      <c r="I22" s="127" t="s">
        <v>18980</v>
      </c>
    </row>
    <row r="23" spans="1:9" ht="30">
      <c r="A23" s="127" t="str">
        <f>B23&amp;C23</f>
        <v>InstructionsA24</v>
      </c>
      <c r="B23" s="127" t="s">
        <v>380</v>
      </c>
      <c r="C23" s="127" t="s">
        <v>503</v>
      </c>
      <c r="D23" s="127" t="s">
        <v>504</v>
      </c>
      <c r="E23" s="245" t="s">
        <v>505</v>
      </c>
      <c r="F23" s="246" t="s">
        <v>506</v>
      </c>
      <c r="G23" s="127" t="s">
        <v>507</v>
      </c>
      <c r="H23" s="300" t="s">
        <v>508</v>
      </c>
      <c r="I23" s="127" t="s">
        <v>18981</v>
      </c>
    </row>
    <row r="24" spans="1:9" ht="108">
      <c r="A24" s="127" t="str">
        <f t="shared" si="0"/>
        <v>InstructionsA25</v>
      </c>
      <c r="B24" s="127" t="s">
        <v>380</v>
      </c>
      <c r="C24" s="127" t="s">
        <v>509</v>
      </c>
      <c r="D24" s="127" t="s">
        <v>510</v>
      </c>
      <c r="E24" s="245" t="s">
        <v>511</v>
      </c>
      <c r="F24" s="291" t="s">
        <v>512</v>
      </c>
      <c r="G24" s="127" t="s">
        <v>513</v>
      </c>
      <c r="H24" s="297" t="s">
        <v>514</v>
      </c>
      <c r="I24" s="127" t="s">
        <v>18982</v>
      </c>
    </row>
    <row r="25" spans="1:9" ht="256.5">
      <c r="A25" s="127" t="str">
        <f t="shared" si="0"/>
        <v>InstructionsA26</v>
      </c>
      <c r="B25" s="127" t="s">
        <v>380</v>
      </c>
      <c r="C25" s="127" t="s">
        <v>515</v>
      </c>
      <c r="D25" s="127" t="s">
        <v>516</v>
      </c>
      <c r="E25" s="249" t="s">
        <v>517</v>
      </c>
      <c r="F25" s="291" t="s">
        <v>518</v>
      </c>
      <c r="G25" s="127" t="s">
        <v>519</v>
      </c>
      <c r="H25" s="297" t="s">
        <v>520</v>
      </c>
      <c r="I25" s="127" t="s">
        <v>18983</v>
      </c>
    </row>
    <row r="26" spans="1:9" ht="40.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43">
      <c r="A29" s="127" t="str">
        <f t="shared" si="1"/>
        <v>InstructionsA30</v>
      </c>
      <c r="B29" s="127" t="s">
        <v>380</v>
      </c>
      <c r="C29" s="127" t="s">
        <v>539</v>
      </c>
      <c r="D29" s="127" t="s">
        <v>540</v>
      </c>
      <c r="E29" s="249" t="s">
        <v>541</v>
      </c>
      <c r="F29" s="246" t="s">
        <v>542</v>
      </c>
      <c r="G29" s="127" t="s">
        <v>543</v>
      </c>
      <c r="H29" s="297" t="s">
        <v>544</v>
      </c>
      <c r="I29" s="127" t="s">
        <v>18987</v>
      </c>
    </row>
    <row r="30" spans="1:9" ht="216">
      <c r="A30" s="127" t="str">
        <f t="shared" si="1"/>
        <v>InstructionsA31</v>
      </c>
      <c r="B30" s="127" t="s">
        <v>380</v>
      </c>
      <c r="C30" s="127" t="s">
        <v>545</v>
      </c>
      <c r="D30" s="127" t="s">
        <v>546</v>
      </c>
      <c r="E30" s="245" t="s">
        <v>547</v>
      </c>
      <c r="F30" s="250" t="s">
        <v>548</v>
      </c>
      <c r="G30" s="127" t="s">
        <v>549</v>
      </c>
      <c r="H30" s="297" t="s">
        <v>550</v>
      </c>
      <c r="I30" s="127" t="s">
        <v>19198</v>
      </c>
    </row>
    <row r="31" spans="1:9" ht="108">
      <c r="A31" s="127" t="str">
        <f t="shared" si="1"/>
        <v>InstructionsA32</v>
      </c>
      <c r="B31" s="127" t="s">
        <v>380</v>
      </c>
      <c r="C31" s="127" t="s">
        <v>551</v>
      </c>
      <c r="D31" s="127" t="s">
        <v>552</v>
      </c>
      <c r="E31" s="249" t="s">
        <v>553</v>
      </c>
      <c r="F31" s="250" t="s">
        <v>554</v>
      </c>
      <c r="G31" s="127" t="s">
        <v>555</v>
      </c>
      <c r="H31" s="297" t="s">
        <v>556</v>
      </c>
      <c r="I31" s="127" t="s">
        <v>18988</v>
      </c>
    </row>
    <row r="32" spans="1:9" ht="108">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0">
      <c r="A34" s="127" t="str">
        <f t="shared" si="0"/>
        <v>InstructionsA36</v>
      </c>
      <c r="B34" s="127" t="s">
        <v>380</v>
      </c>
      <c r="C34" s="127" t="s">
        <v>569</v>
      </c>
      <c r="D34" s="127" t="s">
        <v>570</v>
      </c>
      <c r="E34" s="245" t="s">
        <v>571</v>
      </c>
      <c r="F34" s="246" t="s">
        <v>572</v>
      </c>
      <c r="G34" s="254" t="s">
        <v>573</v>
      </c>
      <c r="H34" s="297" t="s">
        <v>574</v>
      </c>
      <c r="I34" s="127" t="s">
        <v>18991</v>
      </c>
    </row>
    <row r="35" spans="1:9" ht="67.5">
      <c r="A35" s="127" t="str">
        <f t="shared" si="0"/>
        <v>InstructionsA37</v>
      </c>
      <c r="B35" s="127" t="s">
        <v>380</v>
      </c>
      <c r="C35" s="127" t="s">
        <v>575</v>
      </c>
      <c r="D35" s="127" t="s">
        <v>576</v>
      </c>
      <c r="E35" s="249" t="s">
        <v>577</v>
      </c>
      <c r="F35" s="291" t="s">
        <v>578</v>
      </c>
      <c r="G35" s="127" t="s">
        <v>579</v>
      </c>
      <c r="H35" s="297" t="s">
        <v>580</v>
      </c>
      <c r="I35" s="127" t="s">
        <v>18992</v>
      </c>
    </row>
    <row r="36" spans="1:9" ht="81">
      <c r="A36" s="127" t="str">
        <f t="shared" si="0"/>
        <v>InstructionsA38</v>
      </c>
      <c r="B36" s="127" t="s">
        <v>380</v>
      </c>
      <c r="C36" s="127" t="s">
        <v>581</v>
      </c>
      <c r="D36" s="127" t="s">
        <v>582</v>
      </c>
      <c r="E36" s="249" t="s">
        <v>583</v>
      </c>
      <c r="F36" s="291" t="s">
        <v>584</v>
      </c>
      <c r="G36" s="127" t="s">
        <v>585</v>
      </c>
      <c r="H36" s="297" t="s">
        <v>586</v>
      </c>
      <c r="I36" s="127" t="s">
        <v>18993</v>
      </c>
    </row>
    <row r="37" spans="1:9" ht="148.5">
      <c r="A37" s="127" t="str">
        <f t="shared" si="0"/>
        <v>InstructionsA39</v>
      </c>
      <c r="B37" s="127" t="s">
        <v>380</v>
      </c>
      <c r="C37" s="127" t="s">
        <v>587</v>
      </c>
      <c r="D37" s="127" t="s">
        <v>588</v>
      </c>
      <c r="E37" s="249" t="s">
        <v>589</v>
      </c>
      <c r="F37" s="292" t="s">
        <v>590</v>
      </c>
      <c r="G37" s="127" t="s">
        <v>591</v>
      </c>
      <c r="H37" s="297" t="s">
        <v>592</v>
      </c>
      <c r="I37" s="127" t="s">
        <v>18994</v>
      </c>
    </row>
    <row r="38" spans="1:9" ht="189">
      <c r="A38" s="127" t="str">
        <f t="shared" si="0"/>
        <v>InstructionsA40</v>
      </c>
      <c r="B38" s="127" t="s">
        <v>380</v>
      </c>
      <c r="C38" s="127" t="s">
        <v>593</v>
      </c>
      <c r="D38" s="251" t="s">
        <v>594</v>
      </c>
      <c r="E38" s="252" t="s">
        <v>595</v>
      </c>
      <c r="F38" s="293" t="s">
        <v>596</v>
      </c>
      <c r="G38" s="251" t="s">
        <v>597</v>
      </c>
      <c r="H38" s="297" t="s">
        <v>598</v>
      </c>
      <c r="I38" s="127" t="s">
        <v>18995</v>
      </c>
    </row>
    <row r="39" spans="1:9" ht="229.5">
      <c r="A39" s="127" t="str">
        <f>B39&amp;C39</f>
        <v>InstructionsA41</v>
      </c>
      <c r="B39" s="127" t="s">
        <v>380</v>
      </c>
      <c r="C39" s="127" t="s">
        <v>599</v>
      </c>
      <c r="D39" s="251" t="s">
        <v>600</v>
      </c>
      <c r="E39" s="252" t="s">
        <v>601</v>
      </c>
      <c r="F39" s="293" t="s">
        <v>602</v>
      </c>
      <c r="G39" s="255" t="s">
        <v>603</v>
      </c>
      <c r="H39" s="301" t="s">
        <v>604</v>
      </c>
      <c r="I39" s="127" t="s">
        <v>18996</v>
      </c>
    </row>
    <row r="40" spans="1:9" ht="202.5">
      <c r="A40" s="127" t="str">
        <f>B40&amp;C40</f>
        <v>InstructionsA42</v>
      </c>
      <c r="B40" s="127" t="s">
        <v>380</v>
      </c>
      <c r="C40" s="127" t="s">
        <v>605</v>
      </c>
      <c r="D40" s="127" t="s">
        <v>606</v>
      </c>
      <c r="E40" s="245" t="s">
        <v>607</v>
      </c>
      <c r="F40" s="291" t="s">
        <v>608</v>
      </c>
      <c r="G40" s="127" t="s">
        <v>609</v>
      </c>
      <c r="H40" s="297" t="s">
        <v>610</v>
      </c>
      <c r="I40" s="127" t="s">
        <v>18997</v>
      </c>
    </row>
    <row r="41" spans="1:9" ht="81">
      <c r="A41" s="127" t="str">
        <f t="shared" si="0"/>
        <v>InstructionsA43</v>
      </c>
      <c r="B41" s="127" t="s">
        <v>380</v>
      </c>
      <c r="C41" s="127" t="s">
        <v>611</v>
      </c>
      <c r="D41" s="127" t="s">
        <v>612</v>
      </c>
      <c r="E41" s="245" t="s">
        <v>613</v>
      </c>
      <c r="F41" s="291" t="s">
        <v>614</v>
      </c>
      <c r="G41" s="127" t="s">
        <v>615</v>
      </c>
      <c r="H41" s="297" t="s">
        <v>616</v>
      </c>
      <c r="I41" s="127" t="s">
        <v>18998</v>
      </c>
    </row>
    <row r="42" spans="1:9" ht="67.5">
      <c r="A42" s="127" t="str">
        <f t="shared" si="0"/>
        <v>InstructionsA45</v>
      </c>
      <c r="B42" s="127" t="s">
        <v>380</v>
      </c>
      <c r="C42" s="127" t="s">
        <v>617</v>
      </c>
      <c r="D42" s="127" t="s">
        <v>618</v>
      </c>
      <c r="E42" s="245" t="s">
        <v>619</v>
      </c>
      <c r="F42" s="246" t="s">
        <v>620</v>
      </c>
      <c r="G42" s="127" t="s">
        <v>621</v>
      </c>
      <c r="H42" s="297" t="s">
        <v>622</v>
      </c>
      <c r="I42" s="127" t="s">
        <v>18999</v>
      </c>
    </row>
    <row r="43" spans="1:9" ht="94.5">
      <c r="A43" s="127" t="str">
        <f t="shared" si="0"/>
        <v>InstructionsA46</v>
      </c>
      <c r="B43" s="127" t="s">
        <v>380</v>
      </c>
      <c r="C43" s="127" t="s">
        <v>623</v>
      </c>
      <c r="D43" s="127" t="s">
        <v>624</v>
      </c>
      <c r="E43" s="249" t="s">
        <v>625</v>
      </c>
      <c r="F43" s="291" t="s">
        <v>626</v>
      </c>
      <c r="G43" s="254" t="s">
        <v>627</v>
      </c>
      <c r="H43" s="297" t="s">
        <v>628</v>
      </c>
      <c r="I43" s="127" t="s">
        <v>19000</v>
      </c>
    </row>
    <row r="44" spans="1:9" ht="67.5">
      <c r="A44" s="127" t="str">
        <f t="shared" si="0"/>
        <v>InstructionsA48</v>
      </c>
      <c r="B44" s="237" t="s">
        <v>380</v>
      </c>
      <c r="C44" s="127" t="s">
        <v>629</v>
      </c>
      <c r="D44" s="237" t="s">
        <v>630</v>
      </c>
      <c r="E44" s="245" t="s">
        <v>631</v>
      </c>
      <c r="F44" s="246" t="s">
        <v>632</v>
      </c>
      <c r="G44" s="256" t="s">
        <v>633</v>
      </c>
      <c r="H44" s="297" t="s">
        <v>634</v>
      </c>
      <c r="I44" s="127" t="s">
        <v>19001</v>
      </c>
    </row>
    <row r="45" spans="1:9" ht="54">
      <c r="A45" s="127" t="str">
        <f>B45&amp;C45</f>
        <v>InstructionsA49</v>
      </c>
      <c r="B45" s="127" t="s">
        <v>380</v>
      </c>
      <c r="C45" s="127" t="s">
        <v>635</v>
      </c>
      <c r="D45" s="127" t="s">
        <v>636</v>
      </c>
      <c r="E45" s="245" t="s">
        <v>637</v>
      </c>
      <c r="F45" s="246" t="s">
        <v>638</v>
      </c>
      <c r="G45" s="127" t="s">
        <v>639</v>
      </c>
      <c r="H45" s="300" t="s">
        <v>640</v>
      </c>
      <c r="I45" s="127" t="s">
        <v>19002</v>
      </c>
    </row>
    <row r="46" spans="1:9" ht="148.5">
      <c r="A46" s="127" t="str">
        <f t="shared" si="0"/>
        <v>InstructionsA50</v>
      </c>
      <c r="B46" s="127" t="s">
        <v>380</v>
      </c>
      <c r="C46" s="127" t="s">
        <v>641</v>
      </c>
      <c r="D46" s="127" t="s">
        <v>642</v>
      </c>
      <c r="E46" s="294" t="s">
        <v>643</v>
      </c>
      <c r="F46" s="291" t="s">
        <v>644</v>
      </c>
      <c r="G46" s="127" t="s">
        <v>645</v>
      </c>
      <c r="H46" s="297" t="s">
        <v>646</v>
      </c>
      <c r="I46" s="127" t="s">
        <v>19003</v>
      </c>
    </row>
    <row r="47" spans="1:9" ht="67.5">
      <c r="A47" s="127" t="str">
        <f t="shared" si="0"/>
        <v>InstructionsA51</v>
      </c>
      <c r="B47" s="127" t="s">
        <v>380</v>
      </c>
      <c r="C47" s="127" t="s">
        <v>647</v>
      </c>
      <c r="D47" s="127" t="s">
        <v>648</v>
      </c>
      <c r="E47" s="245" t="s">
        <v>649</v>
      </c>
      <c r="F47" s="246" t="s">
        <v>650</v>
      </c>
      <c r="G47" s="127" t="s">
        <v>651</v>
      </c>
      <c r="H47" s="297" t="s">
        <v>652</v>
      </c>
      <c r="I47" s="127" t="s">
        <v>19004</v>
      </c>
    </row>
    <row r="48" spans="1:9" ht="81">
      <c r="A48" s="127" t="str">
        <f t="shared" si="0"/>
        <v>InstructionsA52</v>
      </c>
      <c r="B48" s="127" t="s">
        <v>380</v>
      </c>
      <c r="C48" s="127" t="s">
        <v>653</v>
      </c>
      <c r="D48" s="127" t="s">
        <v>654</v>
      </c>
      <c r="E48" s="245" t="s">
        <v>655</v>
      </c>
      <c r="F48" s="246" t="s">
        <v>656</v>
      </c>
      <c r="G48" s="257" t="s">
        <v>657</v>
      </c>
      <c r="H48" s="297" t="s">
        <v>658</v>
      </c>
      <c r="I48" s="127" t="s">
        <v>19005</v>
      </c>
    </row>
    <row r="49" spans="1:9" ht="108">
      <c r="A49" s="127" t="str">
        <f>B49&amp;C49</f>
        <v>InstructionsA53</v>
      </c>
      <c r="B49" s="127" t="s">
        <v>380</v>
      </c>
      <c r="C49" s="127" t="s">
        <v>659</v>
      </c>
      <c r="D49" s="127" t="s">
        <v>660</v>
      </c>
      <c r="E49" s="245" t="s">
        <v>661</v>
      </c>
      <c r="F49" s="246" t="s">
        <v>662</v>
      </c>
      <c r="G49" s="257" t="s">
        <v>663</v>
      </c>
      <c r="H49" s="300" t="s">
        <v>664</v>
      </c>
      <c r="I49" s="127" t="s">
        <v>19006</v>
      </c>
    </row>
    <row r="50" spans="1:9" ht="67.5">
      <c r="A50" s="127" t="str">
        <f>B50&amp;C50</f>
        <v>InstructionsA54</v>
      </c>
      <c r="B50" s="127" t="s">
        <v>380</v>
      </c>
      <c r="C50" s="127" t="s">
        <v>665</v>
      </c>
      <c r="D50" s="127" t="s">
        <v>666</v>
      </c>
      <c r="E50" s="245" t="s">
        <v>667</v>
      </c>
      <c r="F50" s="246" t="s">
        <v>668</v>
      </c>
      <c r="G50" s="257" t="s">
        <v>669</v>
      </c>
      <c r="H50" s="297" t="s">
        <v>670</v>
      </c>
      <c r="I50" s="127" t="s">
        <v>19007</v>
      </c>
    </row>
    <row r="51" spans="1:9" ht="40.5">
      <c r="A51" s="127" t="str">
        <f t="shared" si="0"/>
        <v>InstructionsA55</v>
      </c>
      <c r="B51" s="127" t="s">
        <v>380</v>
      </c>
      <c r="C51" s="127" t="s">
        <v>671</v>
      </c>
      <c r="D51" s="127" t="s">
        <v>672</v>
      </c>
      <c r="E51" s="245" t="s">
        <v>673</v>
      </c>
      <c r="F51" s="246" t="s">
        <v>674</v>
      </c>
      <c r="G51" s="257" t="s">
        <v>675</v>
      </c>
      <c r="H51" s="297" t="s">
        <v>676</v>
      </c>
      <c r="I51" s="127" t="s">
        <v>19008</v>
      </c>
    </row>
    <row r="52" spans="1:9" ht="40.5">
      <c r="A52" s="127" t="str">
        <f t="shared" si="0"/>
        <v>InstructionsA56</v>
      </c>
      <c r="B52" s="127" t="s">
        <v>380</v>
      </c>
      <c r="C52" s="127" t="s">
        <v>677</v>
      </c>
      <c r="D52" s="127" t="s">
        <v>678</v>
      </c>
      <c r="E52" s="245" t="s">
        <v>679</v>
      </c>
      <c r="F52" s="246" t="s">
        <v>680</v>
      </c>
      <c r="G52" s="127" t="s">
        <v>681</v>
      </c>
      <c r="H52" s="297" t="s">
        <v>682</v>
      </c>
      <c r="I52" s="127" t="s">
        <v>19009</v>
      </c>
    </row>
    <row r="53" spans="1:9" ht="54">
      <c r="A53" s="127" t="str">
        <f t="shared" si="0"/>
        <v>InstructionsA57</v>
      </c>
      <c r="B53" s="127" t="s">
        <v>380</v>
      </c>
      <c r="C53" s="127" t="s">
        <v>683</v>
      </c>
      <c r="D53" s="127" t="s">
        <v>684</v>
      </c>
      <c r="E53" s="245" t="s">
        <v>685</v>
      </c>
      <c r="F53" s="246" t="s">
        <v>686</v>
      </c>
      <c r="G53" s="258" t="s">
        <v>687</v>
      </c>
      <c r="H53" s="297" t="s">
        <v>688</v>
      </c>
      <c r="I53" s="127" t="s">
        <v>19010</v>
      </c>
    </row>
    <row r="54" spans="1:9" ht="310.5">
      <c r="A54" s="127" t="str">
        <f t="shared" si="0"/>
        <v>InstructionsA58</v>
      </c>
      <c r="B54" s="127" t="s">
        <v>380</v>
      </c>
      <c r="C54" s="127" t="s">
        <v>689</v>
      </c>
      <c r="D54" s="127" t="s">
        <v>690</v>
      </c>
      <c r="E54" s="245" t="s">
        <v>691</v>
      </c>
      <c r="F54" s="246" t="s">
        <v>692</v>
      </c>
      <c r="G54" s="257" t="s">
        <v>693</v>
      </c>
      <c r="H54" s="297" t="s">
        <v>694</v>
      </c>
      <c r="I54" s="127" t="s">
        <v>19017</v>
      </c>
    </row>
    <row r="55" spans="1:9" ht="81">
      <c r="A55" s="127" t="str">
        <f t="shared" si="0"/>
        <v>InstructionsA59</v>
      </c>
      <c r="B55" s="127" t="s">
        <v>380</v>
      </c>
      <c r="C55" s="127" t="s">
        <v>695</v>
      </c>
      <c r="D55" s="127" t="s">
        <v>696</v>
      </c>
      <c r="E55" s="245" t="s">
        <v>697</v>
      </c>
      <c r="F55" s="246" t="s">
        <v>698</v>
      </c>
      <c r="G55" s="127" t="s">
        <v>699</v>
      </c>
      <c r="H55" s="297" t="s">
        <v>700</v>
      </c>
      <c r="I55" s="127" t="s">
        <v>19011</v>
      </c>
    </row>
    <row r="56" spans="1:9" ht="162">
      <c r="A56" s="127" t="str">
        <f t="shared" si="0"/>
        <v>InstructionsA60</v>
      </c>
      <c r="B56" s="127" t="s">
        <v>380</v>
      </c>
      <c r="C56" s="127" t="s">
        <v>701</v>
      </c>
      <c r="D56" s="127" t="s">
        <v>702</v>
      </c>
      <c r="E56" s="245" t="s">
        <v>703</v>
      </c>
      <c r="F56" s="246" t="s">
        <v>704</v>
      </c>
      <c r="G56" s="257" t="s">
        <v>705</v>
      </c>
      <c r="H56" s="297" t="s">
        <v>706</v>
      </c>
      <c r="I56" s="127" t="s">
        <v>19012</v>
      </c>
    </row>
    <row r="57" spans="1:9" ht="189">
      <c r="A57" s="127" t="str">
        <f t="shared" si="0"/>
        <v>InstructionsA61</v>
      </c>
      <c r="B57" s="127" t="s">
        <v>380</v>
      </c>
      <c r="C57" s="127" t="s">
        <v>707</v>
      </c>
      <c r="D57" s="127" t="s">
        <v>708</v>
      </c>
      <c r="E57" s="245" t="s">
        <v>709</v>
      </c>
      <c r="F57" s="246" t="s">
        <v>710</v>
      </c>
      <c r="G57" s="257" t="s">
        <v>711</v>
      </c>
      <c r="H57" s="297" t="s">
        <v>712</v>
      </c>
      <c r="I57" s="127" t="s">
        <v>19013</v>
      </c>
    </row>
    <row r="58" spans="1:9" ht="108">
      <c r="A58" s="127" t="str">
        <f>B58&amp;C58</f>
        <v>InstructionsA62</v>
      </c>
      <c r="B58" s="127" t="s">
        <v>380</v>
      </c>
      <c r="C58" s="127" t="s">
        <v>713</v>
      </c>
      <c r="D58" s="127" t="s">
        <v>714</v>
      </c>
      <c r="E58" s="294" t="s">
        <v>715</v>
      </c>
      <c r="F58" s="291" t="s">
        <v>716</v>
      </c>
      <c r="G58" s="257" t="s">
        <v>717</v>
      </c>
      <c r="H58" s="302" t="s">
        <v>718</v>
      </c>
      <c r="I58" s="127" t="s">
        <v>19014</v>
      </c>
    </row>
    <row r="59" spans="1:9" ht="42">
      <c r="A59" s="127" t="str">
        <f t="shared" si="0"/>
        <v>InstructionsA63</v>
      </c>
      <c r="B59" s="127" t="s">
        <v>380</v>
      </c>
      <c r="C59" s="127" t="s">
        <v>719</v>
      </c>
      <c r="D59" s="127" t="s">
        <v>720</v>
      </c>
      <c r="E59" s="245" t="s">
        <v>721</v>
      </c>
      <c r="F59" s="246" t="s">
        <v>722</v>
      </c>
      <c r="G59" s="127" t="s">
        <v>723</v>
      </c>
      <c r="H59" s="297" t="s">
        <v>724</v>
      </c>
      <c r="I59" s="127" t="s">
        <v>19015</v>
      </c>
    </row>
    <row r="60" spans="1:9" ht="180">
      <c r="A60" s="127" t="str">
        <f>B60&amp;C60</f>
        <v>InstructionsA65</v>
      </c>
      <c r="B60" s="127" t="s">
        <v>380</v>
      </c>
      <c r="C60" s="127" t="s">
        <v>725</v>
      </c>
      <c r="D60" s="127" t="s">
        <v>726</v>
      </c>
      <c r="E60" s="245" t="s">
        <v>727</v>
      </c>
      <c r="F60" s="246" t="s">
        <v>728</v>
      </c>
      <c r="G60" s="127" t="s">
        <v>729</v>
      </c>
      <c r="H60" s="300" t="s">
        <v>730</v>
      </c>
      <c r="I60" s="127" t="s">
        <v>19016</v>
      </c>
    </row>
    <row r="61" spans="1:9" ht="28">
      <c r="A61" s="127" t="str">
        <f t="shared" si="0"/>
        <v>InstructionsA67</v>
      </c>
      <c r="B61" s="127" t="s">
        <v>380</v>
      </c>
      <c r="C61" s="127" t="s">
        <v>731</v>
      </c>
      <c r="D61" s="127" t="s">
        <v>732</v>
      </c>
      <c r="E61" s="245" t="s">
        <v>733</v>
      </c>
      <c r="F61" s="246" t="s">
        <v>734</v>
      </c>
      <c r="G61" s="127" t="s">
        <v>735</v>
      </c>
      <c r="H61" s="300" t="s">
        <v>736</v>
      </c>
      <c r="I61" s="127" t="s">
        <v>19018</v>
      </c>
    </row>
    <row r="62" spans="1:9" ht="283.5">
      <c r="A62" s="127" t="str">
        <f t="shared" si="0"/>
        <v>InstructionsA68</v>
      </c>
      <c r="B62" s="127" t="s">
        <v>380</v>
      </c>
      <c r="C62" s="127" t="s">
        <v>737</v>
      </c>
      <c r="D62" s="127" t="s">
        <v>738</v>
      </c>
      <c r="E62" s="245" t="s">
        <v>739</v>
      </c>
      <c r="F62" s="246" t="s">
        <v>740</v>
      </c>
      <c r="G62" s="257" t="s">
        <v>741</v>
      </c>
      <c r="H62" s="297" t="s">
        <v>742</v>
      </c>
      <c r="I62" s="127" t="s">
        <v>19024</v>
      </c>
    </row>
    <row r="63" spans="1:9" ht="148.5">
      <c r="A63" s="127" t="str">
        <f t="shared" si="0"/>
        <v>InstructionsA69</v>
      </c>
      <c r="B63" s="127" t="s">
        <v>380</v>
      </c>
      <c r="C63" s="127" t="s">
        <v>743</v>
      </c>
      <c r="D63" s="127" t="s">
        <v>744</v>
      </c>
      <c r="E63" s="245" t="s">
        <v>745</v>
      </c>
      <c r="F63" s="246" t="s">
        <v>746</v>
      </c>
      <c r="G63" s="257" t="s">
        <v>747</v>
      </c>
      <c r="H63" s="297" t="s">
        <v>748</v>
      </c>
      <c r="I63" s="127" t="s">
        <v>19019</v>
      </c>
    </row>
    <row r="64" spans="1:9" ht="148.5">
      <c r="A64" s="127" t="str">
        <f t="shared" si="0"/>
        <v>InstructionsA70</v>
      </c>
      <c r="B64" s="127" t="s">
        <v>380</v>
      </c>
      <c r="C64" s="127" t="s">
        <v>749</v>
      </c>
      <c r="D64" s="127" t="s">
        <v>750</v>
      </c>
      <c r="E64" s="245" t="s">
        <v>751</v>
      </c>
      <c r="F64" s="246" t="s">
        <v>752</v>
      </c>
      <c r="G64" s="257" t="s">
        <v>753</v>
      </c>
      <c r="H64" s="297" t="s">
        <v>754</v>
      </c>
      <c r="I64" s="127" t="s">
        <v>19020</v>
      </c>
    </row>
    <row r="65" spans="1:9" ht="297">
      <c r="A65" s="127" t="str">
        <f t="shared" si="0"/>
        <v>InstructionsA71</v>
      </c>
      <c r="B65" s="127" t="s">
        <v>380</v>
      </c>
      <c r="C65" s="127" t="s">
        <v>755</v>
      </c>
      <c r="D65" s="127" t="s">
        <v>756</v>
      </c>
      <c r="E65" s="245" t="s">
        <v>757</v>
      </c>
      <c r="F65" s="246" t="s">
        <v>758</v>
      </c>
      <c r="G65" s="257" t="s">
        <v>759</v>
      </c>
      <c r="H65" s="297" t="s">
        <v>760</v>
      </c>
      <c r="I65" s="127" t="s">
        <v>19021</v>
      </c>
    </row>
    <row r="66" spans="1:9" ht="94.5">
      <c r="A66" s="127" t="str">
        <f t="shared" si="0"/>
        <v>InstructionsA72</v>
      </c>
      <c r="B66" s="127" t="s">
        <v>380</v>
      </c>
      <c r="C66" s="127" t="s">
        <v>761</v>
      </c>
      <c r="D66" s="127" t="s">
        <v>762</v>
      </c>
      <c r="E66" s="245" t="s">
        <v>763</v>
      </c>
      <c r="F66" s="246" t="s">
        <v>764</v>
      </c>
      <c r="G66" s="257" t="s">
        <v>765</v>
      </c>
      <c r="H66" s="297" t="s">
        <v>766</v>
      </c>
      <c r="I66" s="127" t="s">
        <v>19022</v>
      </c>
    </row>
    <row r="67" spans="1:9" ht="40.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5">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5">
      <c r="A77" s="127" t="str">
        <f t="shared" si="4"/>
        <v>DefinitionsB11</v>
      </c>
      <c r="B77" s="127" t="s">
        <v>773</v>
      </c>
      <c r="C77" s="127" t="s">
        <v>826</v>
      </c>
      <c r="D77" s="251" t="s">
        <v>827</v>
      </c>
      <c r="E77" s="251" t="s">
        <v>828</v>
      </c>
      <c r="F77" s="260" t="s">
        <v>829</v>
      </c>
      <c r="G77" s="261" t="s">
        <v>830</v>
      </c>
      <c r="H77" s="297" t="s">
        <v>831</v>
      </c>
      <c r="I77" s="189" t="s">
        <v>19038</v>
      </c>
    </row>
    <row r="78" spans="1:9" ht="13.5">
      <c r="A78" s="127" t="str">
        <f t="shared" si="4"/>
        <v>DefinitionsB12</v>
      </c>
      <c r="B78" s="127" t="s">
        <v>773</v>
      </c>
      <c r="C78" s="127" t="s">
        <v>832</v>
      </c>
      <c r="D78" s="251" t="s">
        <v>833</v>
      </c>
      <c r="E78" s="251" t="s">
        <v>834</v>
      </c>
      <c r="F78" s="260" t="s">
        <v>835</v>
      </c>
      <c r="G78" s="262" t="s">
        <v>836</v>
      </c>
      <c r="H78" s="297" t="s">
        <v>19036</v>
      </c>
      <c r="I78" s="189" t="s">
        <v>19039</v>
      </c>
    </row>
    <row r="79" spans="1:9" ht="13.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6">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1">
      <c r="A89" s="127" t="str">
        <f t="shared" si="4"/>
        <v>DefinitionsC3</v>
      </c>
      <c r="B89" s="127" t="s">
        <v>773</v>
      </c>
      <c r="C89" s="127" t="s">
        <v>894</v>
      </c>
      <c r="D89" s="127" t="s">
        <v>895</v>
      </c>
      <c r="E89" s="245" t="s">
        <v>896</v>
      </c>
      <c r="F89" s="246" t="s">
        <v>897</v>
      </c>
      <c r="G89" s="127" t="s">
        <v>898</v>
      </c>
      <c r="H89" s="297" t="s">
        <v>899</v>
      </c>
      <c r="I89" s="127" t="s">
        <v>19045</v>
      </c>
    </row>
    <row r="90" spans="1:9" ht="54">
      <c r="A90" s="127" t="str">
        <f t="shared" ref="A90" si="5">B90&amp;C90</f>
        <v>DefinitionsC4</v>
      </c>
      <c r="B90" s="127" t="s">
        <v>773</v>
      </c>
      <c r="C90" s="127" t="s">
        <v>900</v>
      </c>
      <c r="D90" s="127" t="s">
        <v>901</v>
      </c>
      <c r="E90" s="249" t="s">
        <v>902</v>
      </c>
      <c r="F90" s="246" t="s">
        <v>903</v>
      </c>
      <c r="G90" s="254" t="s">
        <v>904</v>
      </c>
      <c r="H90" s="297" t="s">
        <v>905</v>
      </c>
      <c r="I90" s="311" t="s">
        <v>19041</v>
      </c>
    </row>
    <row r="91" spans="1:9" ht="175.5">
      <c r="A91" s="127" t="str">
        <f>B91&amp;C91</f>
        <v>DefinitionsC5</v>
      </c>
      <c r="B91" s="127" t="s">
        <v>773</v>
      </c>
      <c r="C91" s="127" t="s">
        <v>906</v>
      </c>
      <c r="D91" s="127" t="s">
        <v>907</v>
      </c>
      <c r="E91" s="245" t="s">
        <v>908</v>
      </c>
      <c r="F91" s="246" t="s">
        <v>909</v>
      </c>
      <c r="G91" s="127" t="s">
        <v>910</v>
      </c>
      <c r="H91" s="297" t="s">
        <v>911</v>
      </c>
      <c r="I91" s="127" t="s">
        <v>19046</v>
      </c>
    </row>
    <row r="92" spans="1:9" ht="148.5">
      <c r="A92" s="127" t="str">
        <f>B92&amp;C92</f>
        <v>DefinitionsC6</v>
      </c>
      <c r="B92" s="127" t="s">
        <v>773</v>
      </c>
      <c r="C92" s="127" t="s">
        <v>912</v>
      </c>
      <c r="D92" s="127" t="s">
        <v>913</v>
      </c>
      <c r="E92" s="245" t="s">
        <v>914</v>
      </c>
      <c r="F92" s="246" t="s">
        <v>915</v>
      </c>
      <c r="G92" s="127" t="s">
        <v>916</v>
      </c>
      <c r="H92" s="297" t="s">
        <v>917</v>
      </c>
      <c r="I92" s="127" t="s">
        <v>19047</v>
      </c>
    </row>
    <row r="93" spans="1:9" ht="124.5">
      <c r="A93" s="127" t="str">
        <f t="shared" si="4"/>
        <v>DefinitionsC7</v>
      </c>
      <c r="B93" s="127" t="s">
        <v>773</v>
      </c>
      <c r="C93" s="127" t="s">
        <v>918</v>
      </c>
      <c r="D93" s="127" t="s">
        <v>919</v>
      </c>
      <c r="E93" s="245" t="s">
        <v>920</v>
      </c>
      <c r="F93" s="246" t="s">
        <v>921</v>
      </c>
      <c r="G93" s="127" t="s">
        <v>922</v>
      </c>
      <c r="H93" s="297" t="s">
        <v>923</v>
      </c>
      <c r="I93" s="127" t="s">
        <v>19051</v>
      </c>
    </row>
    <row r="94" spans="1:9" ht="135">
      <c r="A94" s="127" t="str">
        <f t="shared" si="4"/>
        <v>DefinitionsC8</v>
      </c>
      <c r="B94" s="127" t="s">
        <v>773</v>
      </c>
      <c r="C94" s="127" t="s">
        <v>924</v>
      </c>
      <c r="D94" s="127" t="s">
        <v>925</v>
      </c>
      <c r="E94" s="245" t="s">
        <v>926</v>
      </c>
      <c r="F94" s="246" t="s">
        <v>927</v>
      </c>
      <c r="G94" s="127" t="s">
        <v>928</v>
      </c>
      <c r="H94" s="297" t="s">
        <v>929</v>
      </c>
      <c r="I94" s="127" t="s">
        <v>19049</v>
      </c>
    </row>
    <row r="95" spans="1:9" ht="67.5">
      <c r="A95" s="127" t="str">
        <f t="shared" si="4"/>
        <v>DefinitionsC9</v>
      </c>
      <c r="B95" s="127" t="s">
        <v>773</v>
      </c>
      <c r="C95" s="127" t="s">
        <v>930</v>
      </c>
      <c r="D95" s="127" t="s">
        <v>931</v>
      </c>
      <c r="E95" s="245" t="s">
        <v>932</v>
      </c>
      <c r="F95" s="246" t="s">
        <v>933</v>
      </c>
      <c r="G95" s="127" t="s">
        <v>934</v>
      </c>
      <c r="H95" s="297" t="s">
        <v>935</v>
      </c>
      <c r="I95" s="127" t="s">
        <v>19050</v>
      </c>
    </row>
    <row r="96" spans="1:9" ht="216">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5">
      <c r="A99" s="127" t="str">
        <f t="shared" si="4"/>
        <v>DefinitionsC13</v>
      </c>
      <c r="B99" s="127" t="s">
        <v>773</v>
      </c>
      <c r="C99" s="127" t="s">
        <v>954</v>
      </c>
      <c r="D99" s="251" t="s">
        <v>955</v>
      </c>
      <c r="E99" s="252" t="s">
        <v>956</v>
      </c>
      <c r="F99" s="260" t="s">
        <v>957</v>
      </c>
      <c r="G99" s="262" t="s">
        <v>958</v>
      </c>
      <c r="H99" s="297" t="s">
        <v>959</v>
      </c>
      <c r="I99" s="127" t="s">
        <v>19053</v>
      </c>
    </row>
    <row r="100" spans="1:9" ht="67.5">
      <c r="A100" s="127" t="str">
        <f>B100&amp;C100</f>
        <v>DefinitionsC14</v>
      </c>
      <c r="B100" s="127" t="s">
        <v>773</v>
      </c>
      <c r="C100" s="127" t="s">
        <v>960</v>
      </c>
      <c r="D100" s="127" t="s">
        <v>961</v>
      </c>
      <c r="E100" s="245" t="s">
        <v>962</v>
      </c>
      <c r="F100" s="246" t="s">
        <v>963</v>
      </c>
      <c r="G100" s="127" t="s">
        <v>964</v>
      </c>
      <c r="H100" s="297" t="s">
        <v>965</v>
      </c>
      <c r="I100" s="127" t="s">
        <v>19054</v>
      </c>
    </row>
    <row r="101" spans="1:9" ht="162">
      <c r="A101" s="127" t="str">
        <f t="shared" si="4"/>
        <v>DefinitionsC15</v>
      </c>
      <c r="B101" s="127" t="s">
        <v>773</v>
      </c>
      <c r="C101" s="127" t="s">
        <v>966</v>
      </c>
      <c r="D101" s="127" t="s">
        <v>967</v>
      </c>
      <c r="E101" s="249" t="s">
        <v>968</v>
      </c>
      <c r="F101" s="246" t="s">
        <v>969</v>
      </c>
      <c r="G101" s="247" t="s">
        <v>970</v>
      </c>
      <c r="H101" s="297" t="s">
        <v>971</v>
      </c>
      <c r="I101" s="127" t="s">
        <v>19055</v>
      </c>
    </row>
    <row r="102" spans="1:9" ht="67.5">
      <c r="A102" s="127" t="str">
        <f>B102&amp;C102</f>
        <v>DefinitionsC16</v>
      </c>
      <c r="B102" s="127" t="s">
        <v>773</v>
      </c>
      <c r="C102" s="127" t="s">
        <v>972</v>
      </c>
      <c r="D102" s="127" t="s">
        <v>973</v>
      </c>
      <c r="E102" s="245" t="s">
        <v>974</v>
      </c>
      <c r="F102" s="246" t="s">
        <v>975</v>
      </c>
      <c r="G102" s="127" t="s">
        <v>976</v>
      </c>
      <c r="H102" s="297" t="s">
        <v>977</v>
      </c>
      <c r="I102" s="127" t="s">
        <v>19056</v>
      </c>
    </row>
    <row r="103" spans="1:9" ht="94.5">
      <c r="A103" s="127" t="str">
        <f>B103&amp;C103</f>
        <v>DefinitionsC17</v>
      </c>
      <c r="B103" s="127" t="s">
        <v>773</v>
      </c>
      <c r="C103" s="127" t="s">
        <v>978</v>
      </c>
      <c r="D103" s="127" t="s">
        <v>979</v>
      </c>
      <c r="E103" s="245" t="s">
        <v>980</v>
      </c>
      <c r="F103" s="246" t="s">
        <v>981</v>
      </c>
      <c r="G103" s="127" t="s">
        <v>982</v>
      </c>
      <c r="H103" s="297" t="s">
        <v>983</v>
      </c>
      <c r="I103" s="127" t="s">
        <v>19057</v>
      </c>
    </row>
    <row r="104" spans="1:9" ht="256.5">
      <c r="A104" s="127" t="str">
        <f>B104&amp;C104</f>
        <v>DefinitionsC18</v>
      </c>
      <c r="B104" s="127" t="s">
        <v>773</v>
      </c>
      <c r="C104" s="127" t="s">
        <v>984</v>
      </c>
      <c r="D104" s="127" t="s">
        <v>985</v>
      </c>
      <c r="E104" s="245" t="s">
        <v>986</v>
      </c>
      <c r="F104" s="246" t="s">
        <v>987</v>
      </c>
      <c r="G104" s="127" t="s">
        <v>988</v>
      </c>
      <c r="H104" s="297" t="s">
        <v>989</v>
      </c>
      <c r="I104" s="127" t="s">
        <v>19058</v>
      </c>
    </row>
    <row r="105" spans="1:9" ht="229.5">
      <c r="A105" s="127" t="str">
        <f>B105&amp;C105</f>
        <v>DefinitionsC19</v>
      </c>
      <c r="B105" s="127" t="s">
        <v>773</v>
      </c>
      <c r="C105" s="127" t="s">
        <v>990</v>
      </c>
      <c r="D105" s="127" t="s">
        <v>991</v>
      </c>
      <c r="E105" s="245" t="s">
        <v>992</v>
      </c>
      <c r="F105" s="246" t="s">
        <v>993</v>
      </c>
      <c r="G105" s="254" t="s">
        <v>994</v>
      </c>
      <c r="H105" s="297" t="s">
        <v>995</v>
      </c>
      <c r="I105" s="127" t="s">
        <v>19059</v>
      </c>
    </row>
    <row r="106" spans="1:9" ht="121.5">
      <c r="A106" s="127" t="str">
        <f t="shared" si="4"/>
        <v>DefinitionsC20</v>
      </c>
      <c r="B106" s="127" t="s">
        <v>773</v>
      </c>
      <c r="C106" s="127" t="s">
        <v>996</v>
      </c>
      <c r="D106" s="251" t="s">
        <v>997</v>
      </c>
      <c r="E106" s="252" t="s">
        <v>998</v>
      </c>
      <c r="F106" s="260" t="s">
        <v>999</v>
      </c>
      <c r="G106" s="261" t="s">
        <v>1000</v>
      </c>
      <c r="H106" s="297" t="s">
        <v>1001</v>
      </c>
      <c r="I106" s="127" t="s">
        <v>19060</v>
      </c>
    </row>
    <row r="107" spans="1:9" ht="84">
      <c r="A107" s="127" t="str">
        <f>B107&amp;C107</f>
        <v>DefinitionsC21</v>
      </c>
      <c r="B107" s="127" t="s">
        <v>773</v>
      </c>
      <c r="C107" s="127" t="s">
        <v>1002</v>
      </c>
      <c r="D107" s="127" t="s">
        <v>1003</v>
      </c>
      <c r="E107" s="245" t="s">
        <v>1004</v>
      </c>
      <c r="F107" s="246" t="s">
        <v>1005</v>
      </c>
      <c r="G107" s="127" t="s">
        <v>1006</v>
      </c>
      <c r="H107" s="297" t="s">
        <v>1007</v>
      </c>
      <c r="I107" s="127" t="s">
        <v>19061</v>
      </c>
    </row>
    <row r="108" spans="1:9" ht="27">
      <c r="A108" s="127" t="str">
        <f t="shared" si="4"/>
        <v>DeclarationD2</v>
      </c>
      <c r="B108" s="127" t="s">
        <v>1008</v>
      </c>
      <c r="C108" s="127" t="s">
        <v>1009</v>
      </c>
      <c r="D108" s="251" t="s">
        <v>1010</v>
      </c>
      <c r="E108" s="251" t="s">
        <v>1011</v>
      </c>
      <c r="F108" s="259" t="s">
        <v>1012</v>
      </c>
      <c r="G108" s="264" t="s">
        <v>1013</v>
      </c>
      <c r="H108" s="297" t="s">
        <v>1014</v>
      </c>
      <c r="I108" s="189" t="s">
        <v>19063</v>
      </c>
    </row>
    <row r="109" spans="1:9" ht="27">
      <c r="A109" s="127" t="str">
        <f t="shared" si="4"/>
        <v>DeclarationF3</v>
      </c>
      <c r="B109" s="127" t="s">
        <v>1008</v>
      </c>
      <c r="C109" s="127" t="s">
        <v>1015</v>
      </c>
      <c r="D109" s="127" t="s">
        <v>1016</v>
      </c>
      <c r="E109" s="245" t="s">
        <v>1017</v>
      </c>
      <c r="F109" s="246" t="s">
        <v>1018</v>
      </c>
      <c r="G109" s="127" t="s">
        <v>1019</v>
      </c>
      <c r="H109" s="297" t="s">
        <v>1020</v>
      </c>
      <c r="I109" s="127" t="s">
        <v>19064</v>
      </c>
    </row>
    <row r="110" spans="1:9" ht="27">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3.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5">
      <c r="A115" s="127" t="str">
        <f t="shared" si="4"/>
        <v>DeclarationB8</v>
      </c>
      <c r="B115" s="127" t="s">
        <v>1008</v>
      </c>
      <c r="C115" s="127" t="s">
        <v>809</v>
      </c>
      <c r="D115" s="127" t="s">
        <v>1048</v>
      </c>
      <c r="E115" s="245" t="s">
        <v>1049</v>
      </c>
      <c r="F115" s="246" t="s">
        <v>1050</v>
      </c>
      <c r="G115" s="127" t="s">
        <v>1051</v>
      </c>
      <c r="H115" s="297" t="s">
        <v>1052</v>
      </c>
      <c r="I115" s="127" t="s">
        <v>19069</v>
      </c>
    </row>
    <row r="116" spans="1:9" ht="15.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ht="27">
      <c r="A118" s="127" t="str">
        <f>B118&amp;C118</f>
        <v>DeclarationB10A</v>
      </c>
      <c r="B118" s="127" t="s">
        <v>1008</v>
      </c>
      <c r="C118" s="127" t="s">
        <v>1063</v>
      </c>
      <c r="D118" s="127" t="s">
        <v>1058</v>
      </c>
      <c r="E118" s="245" t="s">
        <v>1059</v>
      </c>
      <c r="F118" s="246" t="s">
        <v>1064</v>
      </c>
      <c r="G118" s="127" t="s">
        <v>1061</v>
      </c>
      <c r="H118" s="297" t="s">
        <v>1062</v>
      </c>
      <c r="I118" s="127" t="s">
        <v>19071</v>
      </c>
    </row>
    <row r="119" spans="1:9" ht="27">
      <c r="A119" s="127" t="str">
        <f>B119&amp;C119</f>
        <v>DeclarationB10C</v>
      </c>
      <c r="B119" s="127" t="s">
        <v>1008</v>
      </c>
      <c r="C119" s="127" t="s">
        <v>1065</v>
      </c>
      <c r="D119" s="127" t="s">
        <v>1066</v>
      </c>
      <c r="E119" s="245" t="s">
        <v>1067</v>
      </c>
      <c r="F119" s="246" t="s">
        <v>1068</v>
      </c>
      <c r="G119" s="127" t="s">
        <v>1069</v>
      </c>
      <c r="H119" s="297" t="s">
        <v>1070</v>
      </c>
      <c r="I119" s="127" t="s">
        <v>19072</v>
      </c>
    </row>
    <row r="120" spans="1:9" ht="27">
      <c r="A120" s="127" t="str">
        <f>B120&amp;C120</f>
        <v>DeclarationB10B</v>
      </c>
      <c r="B120" s="127" t="s">
        <v>1008</v>
      </c>
      <c r="C120" s="127" t="s">
        <v>1071</v>
      </c>
      <c r="D120" s="127" t="s">
        <v>1072</v>
      </c>
      <c r="E120" s="245" t="s">
        <v>1073</v>
      </c>
      <c r="F120" s="246" t="s">
        <v>1074</v>
      </c>
      <c r="G120" s="127" t="s">
        <v>1075</v>
      </c>
      <c r="H120" s="297" t="s">
        <v>1076</v>
      </c>
      <c r="I120" s="127" t="s">
        <v>19073</v>
      </c>
    </row>
    <row r="121" spans="1:9" ht="27">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
      <c r="A133" s="127" t="str">
        <f t="shared" si="4"/>
        <v>DeclarationB24</v>
      </c>
      <c r="B133" s="127" t="s">
        <v>1008</v>
      </c>
      <c r="C133" s="127" t="s">
        <v>1139</v>
      </c>
      <c r="D133" s="127" t="s">
        <v>1140</v>
      </c>
      <c r="E133" s="245" t="s">
        <v>1141</v>
      </c>
      <c r="F133" s="246" t="s">
        <v>1142</v>
      </c>
      <c r="G133" s="127" t="s">
        <v>1143</v>
      </c>
      <c r="H133" s="297" t="s">
        <v>1144</v>
      </c>
      <c r="I133" s="127" t="s">
        <v>19086</v>
      </c>
    </row>
    <row r="134" spans="1:9" ht="51">
      <c r="A134" s="127" t="str">
        <f>B134&amp;C134</f>
        <v>DeclarationB25</v>
      </c>
      <c r="B134" s="127" t="s">
        <v>1008</v>
      </c>
      <c r="C134" s="127" t="s">
        <v>1145</v>
      </c>
      <c r="D134" s="127" t="s">
        <v>1146</v>
      </c>
      <c r="E134" s="245" t="s">
        <v>1147</v>
      </c>
      <c r="F134" s="291" t="s">
        <v>1148</v>
      </c>
      <c r="G134" s="127" t="s">
        <v>1149</v>
      </c>
      <c r="H134" s="297" t="s">
        <v>1150</v>
      </c>
      <c r="I134" s="127" t="s">
        <v>19087</v>
      </c>
    </row>
    <row r="135" spans="1:9" ht="27">
      <c r="A135" s="127" t="str">
        <f>B135&amp;C135</f>
        <v>DeclarationB31</v>
      </c>
      <c r="B135" s="127" t="s">
        <v>1008</v>
      </c>
      <c r="C135" s="127" t="s">
        <v>1151</v>
      </c>
      <c r="D135" s="127" t="s">
        <v>1152</v>
      </c>
      <c r="E135" s="127" t="s">
        <v>1153</v>
      </c>
      <c r="F135" s="291" t="s">
        <v>1154</v>
      </c>
      <c r="G135" s="127" t="s">
        <v>1155</v>
      </c>
      <c r="H135" s="297" t="s">
        <v>1156</v>
      </c>
      <c r="I135" s="127" t="s">
        <v>19088</v>
      </c>
    </row>
    <row r="136" spans="1:9" ht="67.5">
      <c r="A136" s="127" t="str">
        <f t="shared" si="4"/>
        <v>DeclarationB37</v>
      </c>
      <c r="B136" s="127" t="s">
        <v>1008</v>
      </c>
      <c r="C136" s="127" t="s">
        <v>1157</v>
      </c>
      <c r="D136" s="127" t="s">
        <v>1158</v>
      </c>
      <c r="E136" s="127" t="s">
        <v>1159</v>
      </c>
      <c r="F136" s="246" t="s">
        <v>1160</v>
      </c>
      <c r="G136" s="127" t="s">
        <v>1161</v>
      </c>
      <c r="H136" s="297" t="s">
        <v>1162</v>
      </c>
      <c r="I136" s="127" t="s">
        <v>19090</v>
      </c>
    </row>
    <row r="137" spans="1:9" ht="28">
      <c r="A137" s="127" t="str">
        <f t="shared" si="4"/>
        <v>DeclarationB43</v>
      </c>
      <c r="B137" s="127" t="s">
        <v>1008</v>
      </c>
      <c r="C137" s="127" t="s">
        <v>1163</v>
      </c>
      <c r="D137" s="127" t="s">
        <v>1164</v>
      </c>
      <c r="E137" s="245" t="s">
        <v>1165</v>
      </c>
      <c r="F137" s="246" t="s">
        <v>1166</v>
      </c>
      <c r="G137" s="127" t="s">
        <v>1167</v>
      </c>
      <c r="H137" s="297" t="s">
        <v>1168</v>
      </c>
      <c r="I137" s="127" t="s">
        <v>19091</v>
      </c>
    </row>
    <row r="138" spans="1:9" ht="28">
      <c r="A138" s="127" t="str">
        <f t="shared" si="4"/>
        <v>DeclarationB49</v>
      </c>
      <c r="B138" s="127" t="s">
        <v>1008</v>
      </c>
      <c r="C138" s="127" t="s">
        <v>1169</v>
      </c>
      <c r="D138" s="127" t="s">
        <v>1170</v>
      </c>
      <c r="E138" s="245" t="s">
        <v>1171</v>
      </c>
      <c r="F138" s="291" t="s">
        <v>1172</v>
      </c>
      <c r="G138" s="127" t="s">
        <v>1173</v>
      </c>
      <c r="H138" s="297" t="s">
        <v>1174</v>
      </c>
      <c r="I138" s="127" t="s">
        <v>19195</v>
      </c>
    </row>
    <row r="139" spans="1:9" ht="42">
      <c r="A139" s="127" t="str">
        <f t="shared" si="4"/>
        <v>DeclarationB55</v>
      </c>
      <c r="B139" s="127" t="s">
        <v>1008</v>
      </c>
      <c r="C139" s="127" t="s">
        <v>1175</v>
      </c>
      <c r="D139" s="127" t="s">
        <v>1176</v>
      </c>
      <c r="E139" s="249" t="s">
        <v>1177</v>
      </c>
      <c r="F139" s="246" t="s">
        <v>1178</v>
      </c>
      <c r="G139" s="127" t="s">
        <v>1179</v>
      </c>
      <c r="H139" s="297" t="s">
        <v>1180</v>
      </c>
      <c r="I139" s="127" t="s">
        <v>19196</v>
      </c>
    </row>
    <row r="140" spans="1:9" ht="54">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
      <c r="A142" s="127" t="str">
        <f t="shared" si="4"/>
        <v>DeclarationB69</v>
      </c>
      <c r="B142" s="127" t="s">
        <v>1008</v>
      </c>
      <c r="C142" s="127" t="s">
        <v>1193</v>
      </c>
      <c r="D142" s="127" t="s">
        <v>1194</v>
      </c>
      <c r="E142" s="245" t="s">
        <v>12697</v>
      </c>
      <c r="F142" s="291" t="s">
        <v>1195</v>
      </c>
      <c r="G142" s="127" t="s">
        <v>1196</v>
      </c>
      <c r="H142" s="297" t="s">
        <v>1197</v>
      </c>
      <c r="I142" s="127" t="s">
        <v>19095</v>
      </c>
    </row>
    <row r="143" spans="1:9" ht="54">
      <c r="A143" s="127" t="str">
        <f t="shared" si="4"/>
        <v>DeclarationB71</v>
      </c>
      <c r="B143" s="127" t="s">
        <v>1008</v>
      </c>
      <c r="C143" s="127" t="s">
        <v>1198</v>
      </c>
      <c r="D143" s="127" t="s">
        <v>1199</v>
      </c>
      <c r="E143" s="245" t="s">
        <v>12698</v>
      </c>
      <c r="F143" s="246" t="s">
        <v>1200</v>
      </c>
      <c r="G143" s="127" t="s">
        <v>1201</v>
      </c>
      <c r="H143" s="297" t="s">
        <v>1202</v>
      </c>
      <c r="I143" s="127" t="s">
        <v>19096</v>
      </c>
    </row>
    <row r="144" spans="1:9" ht="52">
      <c r="A144" s="127" t="str">
        <f t="shared" ref="A144:A177" si="6">B144&amp;C144</f>
        <v>Declaration</v>
      </c>
      <c r="B144" s="127" t="s">
        <v>1008</v>
      </c>
      <c r="D144" s="127" t="s">
        <v>1203</v>
      </c>
      <c r="E144" s="245" t="s">
        <v>1204</v>
      </c>
      <c r="F144" s="266" t="s">
        <v>1205</v>
      </c>
      <c r="G144" s="127" t="s">
        <v>1206</v>
      </c>
      <c r="H144" s="297" t="s">
        <v>1207</v>
      </c>
      <c r="I144" s="127"/>
    </row>
    <row r="145" spans="1:9" ht="81">
      <c r="A145" s="127" t="str">
        <f t="shared" si="6"/>
        <v>DeclarationB73</v>
      </c>
      <c r="B145" s="127" t="s">
        <v>1008</v>
      </c>
      <c r="C145" s="127" t="s">
        <v>1208</v>
      </c>
      <c r="D145" s="127" t="s">
        <v>1209</v>
      </c>
      <c r="E145" s="249" t="s">
        <v>1210</v>
      </c>
      <c r="F145" s="246" t="s">
        <v>1211</v>
      </c>
      <c r="G145" s="127" t="s">
        <v>1212</v>
      </c>
      <c r="H145" s="297" t="s">
        <v>1213</v>
      </c>
      <c r="I145" s="127" t="s">
        <v>19097</v>
      </c>
    </row>
    <row r="146" spans="1:9" ht="27">
      <c r="A146" s="127" t="str">
        <f t="shared" si="6"/>
        <v>DeclarationB77</v>
      </c>
      <c r="B146" s="127" t="s">
        <v>1008</v>
      </c>
      <c r="C146" s="127" t="s">
        <v>1214</v>
      </c>
      <c r="D146" s="127" t="s">
        <v>1215</v>
      </c>
      <c r="E146" s="245" t="s">
        <v>12699</v>
      </c>
      <c r="F146" s="246" t="s">
        <v>1216</v>
      </c>
      <c r="G146" s="127" t="s">
        <v>1217</v>
      </c>
      <c r="H146" s="303" t="s">
        <v>1218</v>
      </c>
      <c r="I146" s="127" t="s">
        <v>19089</v>
      </c>
    </row>
    <row r="147" spans="1:9" ht="42">
      <c r="A147" s="127" t="str">
        <f t="shared" si="6"/>
        <v>DeclarationB79</v>
      </c>
      <c r="B147" s="127" t="s">
        <v>1008</v>
      </c>
      <c r="C147" s="127" t="s">
        <v>1219</v>
      </c>
      <c r="D147" s="127" t="s">
        <v>1220</v>
      </c>
      <c r="E147" s="249" t="s">
        <v>1221</v>
      </c>
      <c r="F147" s="291" t="s">
        <v>1222</v>
      </c>
      <c r="G147" s="127" t="s">
        <v>1223</v>
      </c>
      <c r="H147" s="297" t="s">
        <v>1224</v>
      </c>
      <c r="I147" s="127" t="s">
        <v>19094</v>
      </c>
    </row>
    <row r="148" spans="1:9" ht="42">
      <c r="A148" s="127" t="str">
        <f t="shared" si="6"/>
        <v>DeclarationB81</v>
      </c>
      <c r="B148" s="127" t="s">
        <v>1008</v>
      </c>
      <c r="C148" s="127" t="s">
        <v>1225</v>
      </c>
      <c r="D148" s="127" t="s">
        <v>1226</v>
      </c>
      <c r="E148" s="245" t="s">
        <v>12700</v>
      </c>
      <c r="F148" s="246" t="s">
        <v>1227</v>
      </c>
      <c r="G148" s="127" t="s">
        <v>1228</v>
      </c>
      <c r="H148" s="297" t="s">
        <v>1229</v>
      </c>
      <c r="I148" s="127" t="s">
        <v>19093</v>
      </c>
    </row>
    <row r="149" spans="1:9" ht="27">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5">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
      <c r="A175" s="127" t="str">
        <f t="shared" si="6"/>
        <v>DeclarationB95</v>
      </c>
      <c r="B175" s="127" t="s">
        <v>1008</v>
      </c>
      <c r="C175" s="127" t="s">
        <v>1315</v>
      </c>
      <c r="D175" s="273" t="s">
        <v>1316</v>
      </c>
      <c r="E175" s="274" t="s">
        <v>1317</v>
      </c>
      <c r="F175" s="291" t="s">
        <v>1318</v>
      </c>
      <c r="G175" s="275" t="s">
        <v>1319</v>
      </c>
      <c r="H175" s="297" t="s">
        <v>1320</v>
      </c>
      <c r="I175" s="127" t="s">
        <v>19116</v>
      </c>
    </row>
    <row r="176" spans="1:9" ht="27">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
      <c r="A179" s="127" t="str">
        <f t="shared" si="8"/>
        <v>Smelter Look-upA4</v>
      </c>
      <c r="B179" s="127" t="s">
        <v>1329</v>
      </c>
      <c r="C179" s="127" t="s">
        <v>1335</v>
      </c>
      <c r="D179" s="127" t="s">
        <v>1336</v>
      </c>
      <c r="E179" s="278"/>
      <c r="F179" s="246" t="s">
        <v>1337</v>
      </c>
      <c r="G179" s="127" t="s">
        <v>1338</v>
      </c>
      <c r="H179" s="297" t="s">
        <v>1339</v>
      </c>
      <c r="I179" s="189" t="s">
        <v>19118</v>
      </c>
    </row>
    <row r="180" spans="1:9" ht="27">
      <c r="A180" s="127" t="str">
        <f t="shared" si="8"/>
        <v>Smelter Look-upB4</v>
      </c>
      <c r="B180" s="127" t="s">
        <v>1329</v>
      </c>
      <c r="C180" s="127" t="s">
        <v>785</v>
      </c>
      <c r="D180" s="127" t="s">
        <v>1340</v>
      </c>
      <c r="E180" s="294" t="s">
        <v>1341</v>
      </c>
      <c r="F180" s="291" t="s">
        <v>1342</v>
      </c>
      <c r="G180" s="127" t="s">
        <v>1343</v>
      </c>
      <c r="H180" s="297" t="s">
        <v>1344</v>
      </c>
      <c r="I180" s="189" t="s">
        <v>19119</v>
      </c>
    </row>
    <row r="181" spans="1:9" ht="27">
      <c r="A181" s="127" t="str">
        <f t="shared" si="8"/>
        <v>Smelter Look-up</v>
      </c>
      <c r="B181" s="127" t="s">
        <v>1329</v>
      </c>
      <c r="D181" s="127" t="s">
        <v>1345</v>
      </c>
      <c r="E181" s="278"/>
      <c r="F181" s="246" t="s">
        <v>1346</v>
      </c>
      <c r="G181" s="127" t="s">
        <v>1347</v>
      </c>
      <c r="H181" s="297" t="s">
        <v>1348</v>
      </c>
      <c r="I181" s="189" t="s">
        <v>19120</v>
      </c>
    </row>
    <row r="182" spans="1:9" ht="27">
      <c r="A182" s="127" t="str">
        <f t="shared" si="8"/>
        <v>Smelter Look-upC4</v>
      </c>
      <c r="B182" s="127" t="s">
        <v>1329</v>
      </c>
      <c r="C182" s="127" t="s">
        <v>900</v>
      </c>
      <c r="D182" s="127" t="s">
        <v>1349</v>
      </c>
      <c r="E182" s="278" t="s">
        <v>1350</v>
      </c>
      <c r="F182" s="246" t="s">
        <v>1351</v>
      </c>
      <c r="G182" s="127" t="s">
        <v>1352</v>
      </c>
      <c r="H182" s="297" t="s">
        <v>1353</v>
      </c>
      <c r="I182" s="189" t="s">
        <v>19121</v>
      </c>
    </row>
    <row r="183" spans="1:9" ht="27">
      <c r="A183" s="127" t="str">
        <f t="shared" si="8"/>
        <v>Smelter Look-upD4</v>
      </c>
      <c r="B183" s="127" t="s">
        <v>1329</v>
      </c>
      <c r="C183" s="127" t="s">
        <v>1354</v>
      </c>
      <c r="D183" s="127" t="s">
        <v>1355</v>
      </c>
      <c r="E183" s="278"/>
      <c r="F183" s="246" t="s">
        <v>1356</v>
      </c>
      <c r="G183" s="127" t="s">
        <v>1357</v>
      </c>
      <c r="H183" s="297" t="s">
        <v>1358</v>
      </c>
      <c r="I183" s="189" t="s">
        <v>19122</v>
      </c>
    </row>
    <row r="184" spans="1:9" ht="27">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
      <c r="A192" s="127" t="str">
        <f t="shared" si="8"/>
        <v>Smelter ListD4</v>
      </c>
      <c r="B192" s="127" t="s">
        <v>1389</v>
      </c>
      <c r="C192" s="127" t="s">
        <v>1354</v>
      </c>
      <c r="D192" s="279" t="s">
        <v>1400</v>
      </c>
      <c r="E192" s="294" t="s">
        <v>1401</v>
      </c>
      <c r="F192" s="291" t="s">
        <v>1402</v>
      </c>
      <c r="G192" s="279" t="s">
        <v>1403</v>
      </c>
      <c r="H192" s="297" t="s">
        <v>1404</v>
      </c>
      <c r="I192" s="189" t="s">
        <v>19130</v>
      </c>
    </row>
    <row r="193" spans="1:9" ht="15.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
      <c r="A200" s="127" t="str">
        <f t="shared" si="8"/>
        <v>Smelter ListN4</v>
      </c>
      <c r="B200" s="127" t="s">
        <v>1389</v>
      </c>
      <c r="C200" s="127" t="s">
        <v>1429</v>
      </c>
      <c r="D200" s="127" t="s">
        <v>1430</v>
      </c>
      <c r="E200" s="245" t="s">
        <v>1431</v>
      </c>
      <c r="F200" s="246" t="s">
        <v>1432</v>
      </c>
      <c r="G200" s="127" t="s">
        <v>1433</v>
      </c>
      <c r="H200" s="297" t="s">
        <v>1434</v>
      </c>
      <c r="I200" s="127" t="s">
        <v>19135</v>
      </c>
    </row>
    <row r="201" spans="1:9" ht="28">
      <c r="A201" s="127" t="str">
        <f t="shared" si="8"/>
        <v>Smelter ListO4</v>
      </c>
      <c r="B201" s="127" t="s">
        <v>1389</v>
      </c>
      <c r="C201" s="127" t="s">
        <v>1435</v>
      </c>
      <c r="D201" s="127" t="s">
        <v>1436</v>
      </c>
      <c r="E201" s="245" t="s">
        <v>1437</v>
      </c>
      <c r="F201" s="246" t="s">
        <v>1438</v>
      </c>
      <c r="G201" s="127" t="s">
        <v>1439</v>
      </c>
      <c r="H201" s="297" t="s">
        <v>1440</v>
      </c>
      <c r="I201" s="127" t="s">
        <v>19136</v>
      </c>
    </row>
    <row r="202" spans="1:9" ht="27">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
      <c r="A204" s="127" t="str">
        <f t="shared" si="8"/>
        <v>Smelter ListJ2</v>
      </c>
      <c r="B204" s="127" t="s">
        <v>1389</v>
      </c>
      <c r="C204" s="127" t="s">
        <v>1448</v>
      </c>
      <c r="D204" s="127" t="s">
        <v>1449</v>
      </c>
      <c r="E204" s="245" t="s">
        <v>1450</v>
      </c>
      <c r="F204" s="246" t="s">
        <v>1451</v>
      </c>
      <c r="G204" s="127" t="s">
        <v>1452</v>
      </c>
      <c r="H204" s="297" t="s">
        <v>1453</v>
      </c>
      <c r="I204" s="127" t="s">
        <v>19138</v>
      </c>
    </row>
    <row r="205" spans="1:9" ht="26">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0.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
      <c r="A223" s="127" t="str">
        <f t="shared" si="8"/>
        <v>CheckerJ4</v>
      </c>
      <c r="B223" s="127" t="s">
        <v>1472</v>
      </c>
      <c r="C223" s="127" t="s">
        <v>1410</v>
      </c>
      <c r="D223" s="127" t="s">
        <v>1521</v>
      </c>
      <c r="E223" s="245" t="s">
        <v>1522</v>
      </c>
      <c r="F223" s="246" t="s">
        <v>1523</v>
      </c>
      <c r="G223" s="127" t="s">
        <v>1524</v>
      </c>
      <c r="H223" s="297" t="s">
        <v>1525</v>
      </c>
      <c r="I223" s="127" t="s">
        <v>19150</v>
      </c>
    </row>
    <row r="224" spans="1:9" ht="27">
      <c r="A224" s="127" t="str">
        <f t="shared" si="8"/>
        <v>CheckerJ5</v>
      </c>
      <c r="B224" s="127" t="s">
        <v>1472</v>
      </c>
      <c r="C224" s="127" t="s">
        <v>1526</v>
      </c>
      <c r="D224" s="127" t="s">
        <v>1527</v>
      </c>
      <c r="E224" s="245" t="s">
        <v>1528</v>
      </c>
      <c r="F224" s="246" t="s">
        <v>1529</v>
      </c>
      <c r="G224" s="127" t="s">
        <v>1530</v>
      </c>
      <c r="H224" s="297" t="s">
        <v>1531</v>
      </c>
      <c r="I224" s="127" t="s">
        <v>19151</v>
      </c>
    </row>
    <row r="225" spans="1:9" ht="27">
      <c r="A225" s="127" t="str">
        <f t="shared" si="8"/>
        <v>CheckerJ6</v>
      </c>
      <c r="B225" s="127" t="s">
        <v>1472</v>
      </c>
      <c r="C225" s="127" t="s">
        <v>1532</v>
      </c>
      <c r="D225" s="127" t="s">
        <v>1533</v>
      </c>
      <c r="E225" s="245" t="s">
        <v>1534</v>
      </c>
      <c r="F225" s="246" t="s">
        <v>1535</v>
      </c>
      <c r="G225" s="127" t="s">
        <v>1536</v>
      </c>
      <c r="H225" s="297" t="s">
        <v>1537</v>
      </c>
      <c r="I225" s="127" t="s">
        <v>19152</v>
      </c>
    </row>
    <row r="226" spans="1:9" ht="27">
      <c r="A226" s="127" t="str">
        <f t="shared" si="8"/>
        <v>CheckerJ7</v>
      </c>
      <c r="B226" s="127" t="s">
        <v>1472</v>
      </c>
      <c r="C226" s="127" t="s">
        <v>1538</v>
      </c>
      <c r="D226" s="127" t="s">
        <v>1539</v>
      </c>
      <c r="E226" s="245" t="s">
        <v>1540</v>
      </c>
      <c r="F226" s="246" t="s">
        <v>1541</v>
      </c>
      <c r="G226" s="127" t="s">
        <v>1542</v>
      </c>
      <c r="H226" s="297" t="s">
        <v>1543</v>
      </c>
      <c r="I226" s="127" t="s">
        <v>19153</v>
      </c>
    </row>
    <row r="227" spans="1:9" ht="28">
      <c r="A227" s="127" t="str">
        <f t="shared" si="8"/>
        <v>CheckerJ8</v>
      </c>
      <c r="B227" s="127" t="s">
        <v>1472</v>
      </c>
      <c r="C227" s="127" t="s">
        <v>1544</v>
      </c>
      <c r="D227" s="127" t="s">
        <v>1545</v>
      </c>
      <c r="E227" s="245" t="s">
        <v>1546</v>
      </c>
      <c r="F227" s="246" t="s">
        <v>1547</v>
      </c>
      <c r="G227" s="127" t="s">
        <v>1548</v>
      </c>
      <c r="H227" s="297" t="s">
        <v>1549</v>
      </c>
      <c r="I227" s="127" t="s">
        <v>19154</v>
      </c>
    </row>
    <row r="228" spans="1:9" ht="27">
      <c r="A228" s="127" t="str">
        <f t="shared" si="8"/>
        <v>CheckerJ9</v>
      </c>
      <c r="B228" s="127" t="s">
        <v>1472</v>
      </c>
      <c r="C228" s="127" t="s">
        <v>1550</v>
      </c>
      <c r="D228" s="127" t="s">
        <v>1551</v>
      </c>
      <c r="E228" s="245" t="s">
        <v>1552</v>
      </c>
      <c r="F228" s="246" t="s">
        <v>1553</v>
      </c>
      <c r="G228" s="127" t="s">
        <v>1554</v>
      </c>
      <c r="H228" s="297" t="s">
        <v>1555</v>
      </c>
      <c r="I228" s="127" t="s">
        <v>19155</v>
      </c>
    </row>
    <row r="229" spans="1:9" ht="40.5">
      <c r="A229" s="127" t="str">
        <f t="shared" si="8"/>
        <v>CheckerJ10</v>
      </c>
      <c r="B229" s="127" t="s">
        <v>1472</v>
      </c>
      <c r="C229" s="127" t="s">
        <v>1556</v>
      </c>
      <c r="D229" s="127" t="s">
        <v>1557</v>
      </c>
      <c r="E229" s="245" t="s">
        <v>1558</v>
      </c>
      <c r="F229" s="246" t="s">
        <v>1559</v>
      </c>
      <c r="G229" s="257" t="s">
        <v>1560</v>
      </c>
      <c r="H229" s="297" t="s">
        <v>1561</v>
      </c>
      <c r="I229" s="127" t="s">
        <v>19156</v>
      </c>
    </row>
    <row r="230" spans="1:9" ht="40.5">
      <c r="A230" s="127" t="str">
        <f t="shared" si="8"/>
        <v>CheckerJ11</v>
      </c>
      <c r="B230" s="127" t="s">
        <v>1472</v>
      </c>
      <c r="C230" s="127" t="s">
        <v>1562</v>
      </c>
      <c r="D230" s="127" t="s">
        <v>1563</v>
      </c>
      <c r="E230" s="245" t="s">
        <v>1564</v>
      </c>
      <c r="F230" s="246" t="s">
        <v>1565</v>
      </c>
      <c r="G230" s="257" t="s">
        <v>1566</v>
      </c>
      <c r="H230" s="297" t="s">
        <v>1567</v>
      </c>
      <c r="I230" s="127" t="s">
        <v>19157</v>
      </c>
    </row>
    <row r="231" spans="1:9" ht="40.5">
      <c r="A231" s="127" t="str">
        <f t="shared" si="8"/>
        <v>CheckerJ12</v>
      </c>
      <c r="B231" s="127" t="s">
        <v>1472</v>
      </c>
      <c r="C231" s="127" t="s">
        <v>1568</v>
      </c>
      <c r="D231" s="127" t="s">
        <v>1569</v>
      </c>
      <c r="E231" s="245" t="s">
        <v>1570</v>
      </c>
      <c r="F231" s="246" t="s">
        <v>1571</v>
      </c>
      <c r="G231" s="257" t="s">
        <v>1572</v>
      </c>
      <c r="H231" s="297" t="s">
        <v>1573</v>
      </c>
      <c r="I231" s="127" t="s">
        <v>19159</v>
      </c>
    </row>
    <row r="232" spans="1:9" ht="27">
      <c r="A232" s="127" t="str">
        <f t="shared" si="8"/>
        <v>CheckerJ13</v>
      </c>
      <c r="B232" s="127" t="s">
        <v>1472</v>
      </c>
      <c r="C232" s="127" t="s">
        <v>1574</v>
      </c>
      <c r="D232" s="127" t="s">
        <v>1575</v>
      </c>
      <c r="E232" s="245" t="s">
        <v>1576</v>
      </c>
      <c r="F232" s="246" t="s">
        <v>1577</v>
      </c>
      <c r="G232" s="127" t="s">
        <v>1578</v>
      </c>
      <c r="H232" s="297" t="s">
        <v>1579</v>
      </c>
      <c r="I232" s="127" t="s">
        <v>19158</v>
      </c>
    </row>
    <row r="233" spans="1:9" ht="29">
      <c r="A233" s="127" t="str">
        <f t="shared" si="8"/>
        <v>CheckerJ15</v>
      </c>
      <c r="B233" s="127" t="s">
        <v>1472</v>
      </c>
      <c r="C233" s="127" t="s">
        <v>1580</v>
      </c>
      <c r="D233" s="251" t="s">
        <v>1581</v>
      </c>
      <c r="E233" s="252" t="s">
        <v>1582</v>
      </c>
      <c r="F233" s="259" t="s">
        <v>1583</v>
      </c>
      <c r="G233" s="257" t="s">
        <v>1584</v>
      </c>
      <c r="H233" s="297" t="s">
        <v>1585</v>
      </c>
      <c r="I233" s="127" t="s">
        <v>19160</v>
      </c>
    </row>
    <row r="234" spans="1:9" ht="40.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4">
      <c r="A237" s="127" t="str">
        <f t="shared" si="8"/>
        <v>CheckerJ20</v>
      </c>
      <c r="B237" s="127" t="s">
        <v>1472</v>
      </c>
      <c r="C237" s="127" t="s">
        <v>1594</v>
      </c>
      <c r="D237" s="251" t="s">
        <v>1595</v>
      </c>
      <c r="E237" s="252" t="s">
        <v>1596</v>
      </c>
      <c r="F237" s="259" t="s">
        <v>1597</v>
      </c>
      <c r="G237" s="264" t="s">
        <v>1598</v>
      </c>
      <c r="H237" s="297" t="s">
        <v>1599</v>
      </c>
      <c r="I237" s="127" t="s">
        <v>19162</v>
      </c>
    </row>
    <row r="238" spans="1:9" ht="54">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
      <c r="A242" s="127" t="str">
        <f t="shared" si="9"/>
        <v>CheckerJ28</v>
      </c>
      <c r="B242" s="127" t="s">
        <v>1472</v>
      </c>
      <c r="C242" s="127" t="s">
        <v>1618</v>
      </c>
      <c r="D242" s="251" t="s">
        <v>1619</v>
      </c>
      <c r="E242" s="252" t="s">
        <v>1620</v>
      </c>
      <c r="F242" s="259" t="s">
        <v>1621</v>
      </c>
      <c r="G242" s="257" t="s">
        <v>1622</v>
      </c>
      <c r="H242" s="297" t="s">
        <v>1623</v>
      </c>
      <c r="I242" s="127" t="s">
        <v>19165</v>
      </c>
    </row>
    <row r="243" spans="1:9" ht="54">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
      <c r="A250" s="127" t="str">
        <f t="shared" si="9"/>
        <v>CheckerJ38</v>
      </c>
      <c r="B250" s="127" t="s">
        <v>1472</v>
      </c>
      <c r="C250" s="127" t="s">
        <v>1644</v>
      </c>
      <c r="D250" s="127" t="s">
        <v>1645</v>
      </c>
      <c r="E250" s="245" t="s">
        <v>1646</v>
      </c>
      <c r="F250" s="246" t="s">
        <v>1647</v>
      </c>
      <c r="G250" s="257" t="s">
        <v>1648</v>
      </c>
      <c r="H250" s="297" t="s">
        <v>1649</v>
      </c>
      <c r="I250" s="127" t="s">
        <v>19171</v>
      </c>
    </row>
    <row r="251" spans="1:9" ht="54">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0.5">
      <c r="A254" s="127" t="str">
        <f t="shared" si="9"/>
        <v>CheckerJ43</v>
      </c>
      <c r="B254" s="127" t="s">
        <v>1472</v>
      </c>
      <c r="C254" s="127" t="s">
        <v>1657</v>
      </c>
      <c r="D254" s="251" t="s">
        <v>1658</v>
      </c>
      <c r="E254" s="252" t="s">
        <v>1659</v>
      </c>
      <c r="F254" s="259" t="s">
        <v>1660</v>
      </c>
      <c r="G254" s="264" t="s">
        <v>1661</v>
      </c>
      <c r="H254" s="297" t="s">
        <v>1662</v>
      </c>
      <c r="I254" s="127" t="s">
        <v>19174</v>
      </c>
    </row>
    <row r="255" spans="1:9" ht="40.5">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
      <c r="A258" s="127" t="str">
        <f t="shared" si="9"/>
        <v>CheckerJ49</v>
      </c>
      <c r="B258" s="127" t="s">
        <v>1472</v>
      </c>
      <c r="C258" s="127" t="s">
        <v>1698</v>
      </c>
      <c r="D258" s="251" t="s">
        <v>1682</v>
      </c>
      <c r="E258" s="252" t="s">
        <v>1683</v>
      </c>
      <c r="F258" s="259" t="s">
        <v>1684</v>
      </c>
      <c r="G258" s="282" t="s">
        <v>1685</v>
      </c>
      <c r="H258" s="297" t="s">
        <v>1686</v>
      </c>
      <c r="I258" s="127" t="s">
        <v>19177</v>
      </c>
    </row>
    <row r="259" spans="1:9" ht="54">
      <c r="A259" s="127" t="str">
        <f t="shared" si="9"/>
        <v>CheckerJ48</v>
      </c>
      <c r="B259" s="127" t="s">
        <v>1472</v>
      </c>
      <c r="C259" s="127" t="s">
        <v>1687</v>
      </c>
      <c r="D259" s="127" t="s">
        <v>1688</v>
      </c>
      <c r="E259" s="249" t="s">
        <v>1689</v>
      </c>
      <c r="F259" s="246" t="s">
        <v>1690</v>
      </c>
      <c r="G259" s="247" t="s">
        <v>1691</v>
      </c>
      <c r="H259" s="297" t="s">
        <v>1692</v>
      </c>
      <c r="I259" s="127" t="s">
        <v>19178</v>
      </c>
    </row>
    <row r="260" spans="1:9" ht="54">
      <c r="A260" s="127" t="str">
        <f>B260&amp;C260</f>
        <v>CheckerJ50</v>
      </c>
      <c r="B260" s="127" t="s">
        <v>1472</v>
      </c>
      <c r="C260" s="127" t="s">
        <v>1681</v>
      </c>
      <c r="D260" s="127" t="s">
        <v>1693</v>
      </c>
      <c r="E260" s="249" t="s">
        <v>1694</v>
      </c>
      <c r="F260" s="283" t="s">
        <v>1695</v>
      </c>
      <c r="G260" s="254" t="s">
        <v>1696</v>
      </c>
      <c r="H260" s="297" t="s">
        <v>1697</v>
      </c>
      <c r="I260" s="127" t="s">
        <v>19179</v>
      </c>
    </row>
    <row r="261" spans="1:9" ht="42">
      <c r="A261" s="127" t="str">
        <f t="shared" si="9"/>
        <v>CheckerJ54</v>
      </c>
      <c r="B261" s="127" t="s">
        <v>1472</v>
      </c>
      <c r="C261" s="127" t="s">
        <v>1675</v>
      </c>
      <c r="D261" s="251" t="s">
        <v>12675</v>
      </c>
      <c r="E261" s="252" t="s">
        <v>12676</v>
      </c>
      <c r="F261" s="259" t="s">
        <v>12677</v>
      </c>
      <c r="G261" s="282" t="s">
        <v>12678</v>
      </c>
      <c r="H261" s="297" t="s">
        <v>12679</v>
      </c>
      <c r="I261" s="127" t="s">
        <v>19180</v>
      </c>
    </row>
    <row r="262" spans="1:9" ht="42" hidden="1">
      <c r="A262" s="127" t="str">
        <f t="shared" si="9"/>
        <v>Checker</v>
      </c>
      <c r="B262" s="127" t="s">
        <v>1472</v>
      </c>
      <c r="D262" s="127" t="s">
        <v>1699</v>
      </c>
      <c r="E262" s="245" t="s">
        <v>1700</v>
      </c>
      <c r="F262" s="246" t="s">
        <v>1701</v>
      </c>
      <c r="G262" s="127" t="s">
        <v>1702</v>
      </c>
      <c r="H262" s="297" t="s">
        <v>1703</v>
      </c>
    </row>
    <row r="263" spans="1:9" ht="54"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0.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0.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0.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0.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7">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1">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7.5">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8">
      <c r="A290" s="127" t="s">
        <v>1247</v>
      </c>
      <c r="D290" s="127" t="s">
        <v>1781</v>
      </c>
      <c r="E290" s="245" t="s">
        <v>1782</v>
      </c>
      <c r="F290" s="246" t="s">
        <v>1783</v>
      </c>
      <c r="G290" s="128" t="s">
        <v>1784</v>
      </c>
      <c r="H290" s="297" t="s">
        <v>1785</v>
      </c>
    </row>
    <row r="291" spans="1:8" ht="54">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ABCCD54A-9A01-42AD-B59D-AD23A1499F71}"/>
    </customSheetView>
    <customSheetView guid="{4BDF1A28-30D5-449D-B20E-D6C97EF9FAE1}" showAutoFilter="1">
      <selection activeCell="C174" sqref="C174"/>
      <pageMargins left="0" right="0" top="0" bottom="0" header="0" footer="0"/>
      <pageSetup paperSize="9" orientation="portrait"/>
      <autoFilter ref="B1:N1" xr:uid="{AA7B8589-C552-4220-8A67-9F33D30DF9C7}"/>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ST xmlns="4a37edba-ba42-491b-91f7-1f09279f276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D16A4C436926F46ABFDAC57D9F62422" ma:contentTypeVersion="9" ma:contentTypeDescription="Create a new document." ma:contentTypeScope="" ma:versionID="d545cd061ff7d2ba6dc24b40d65ee292">
  <xsd:schema xmlns:xsd="http://www.w3.org/2001/XMLSchema" xmlns:xs="http://www.w3.org/2001/XMLSchema" xmlns:p="http://schemas.microsoft.com/office/2006/metadata/properties" xmlns:ns2="4a37edba-ba42-491b-91f7-1f09279f2765" targetNamespace="http://schemas.microsoft.com/office/2006/metadata/properties" ma:root="true" ma:fieldsID="9866ec6879f577f2ffd8ea9d66db8e37" ns2:_="">
    <xsd:import namespace="4a37edba-ba42-491b-91f7-1f09279f276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TES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37edba-ba42-491b-91f7-1f09279f27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TEST" ma:index="16" nillable="true" ma:displayName="TEST" ma:format="Dropdown" ma:internalName="TEST">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10c6774e-4a47-41a1-9033-315f99210b8b"/>
    <ds:schemaRef ds:uri="e24598e8-5d0f-4fa7-b3c3-db4e4799be1a"/>
  </ds:schemaRefs>
</ds:datastoreItem>
</file>

<file path=customXml/itemProps2.xml><?xml version="1.0" encoding="utf-8"?>
<ds:datastoreItem xmlns:ds="http://schemas.openxmlformats.org/officeDocument/2006/customXml" ds:itemID="{CBF2475F-3983-46D3-981E-53CA2CA013C9}"/>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Vital, Florencia</cp:lastModifiedBy>
  <cp:revision/>
  <dcterms:created xsi:type="dcterms:W3CDTF">2010-06-21T21:00:23Z</dcterms:created>
  <dcterms:modified xsi:type="dcterms:W3CDTF">2024-07-16T07:14:18Z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0x010100AD16A4C436926F46ABFDAC57D9F62422</vt:lpwstr>
  </property>
  <property fmtid="{D5CDD505-2E9C-101B-9397-08002B2CF9AE}" pid="4" name="MediaServiceImageTags">
    <vt:lpwstr/>
  </property>
</Properties>
</file>